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u\Singer Vielle Dropbox\Louanne Malan\Singer Vielle\Client Details\Silverlake Estates LLP\Bournemouth\Tenancy Scheudle\"/>
    </mc:Choice>
  </mc:AlternateContent>
  <xr:revisionPtr revIDLastSave="0" documentId="13_ncr:1_{A7815A0F-4297-4310-986F-E1EF9013AE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he Arcade" sheetId="1" r:id="rId1"/>
  </sheets>
  <definedNames>
    <definedName name="_xlnm.Print_Area" localSheetId="0">'The Arcade'!$A$2:$T$31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N24" i="1" l="1"/>
  <c r="N14" i="1"/>
  <c r="N13" i="1"/>
  <c r="N11" i="1"/>
  <c r="N10" i="1"/>
  <c r="N9" i="1"/>
  <c r="N8" i="1"/>
  <c r="N7" i="1"/>
  <c r="P29" i="1"/>
  <c r="K29" i="1"/>
  <c r="I29" i="1"/>
  <c r="G29" i="1"/>
  <c r="Q28" i="1"/>
  <c r="L28" i="1"/>
  <c r="Q27" i="1"/>
  <c r="R27" i="1" s="1"/>
  <c r="Q26" i="1"/>
  <c r="R26" i="1" s="1"/>
  <c r="Q25" i="1"/>
  <c r="R25" i="1" s="1"/>
  <c r="J25" i="1"/>
  <c r="Q24" i="1"/>
  <c r="R24" i="1" s="1"/>
  <c r="L24" i="1"/>
  <c r="J24" i="1"/>
  <c r="Q23" i="1"/>
  <c r="L23" i="1"/>
  <c r="J23" i="1"/>
  <c r="H23" i="1"/>
  <c r="H29" i="1" s="1"/>
  <c r="Q22" i="1"/>
  <c r="L22" i="1"/>
  <c r="J22" i="1"/>
  <c r="Q20" i="1"/>
  <c r="L20" i="1"/>
  <c r="J20" i="1"/>
  <c r="Q18" i="1"/>
  <c r="L18" i="1"/>
  <c r="J18" i="1"/>
  <c r="Q17" i="1"/>
  <c r="L17" i="1"/>
  <c r="J17" i="1"/>
  <c r="Q16" i="1"/>
  <c r="L16" i="1"/>
  <c r="J16" i="1"/>
  <c r="Q14" i="1"/>
  <c r="R14" i="1" s="1"/>
  <c r="L14" i="1"/>
  <c r="J14" i="1"/>
  <c r="Q13" i="1"/>
  <c r="R13" i="1" s="1"/>
  <c r="L13" i="1"/>
  <c r="J13" i="1"/>
  <c r="Q12" i="1"/>
  <c r="L12" i="1"/>
  <c r="J12" i="1"/>
  <c r="Q11" i="1"/>
  <c r="R11" i="1" s="1"/>
  <c r="L11" i="1"/>
  <c r="J11" i="1"/>
  <c r="Q10" i="1"/>
  <c r="R10" i="1" s="1"/>
  <c r="L10" i="1"/>
  <c r="J10" i="1"/>
  <c r="Q9" i="1"/>
  <c r="R9" i="1" s="1"/>
  <c r="L9" i="1"/>
  <c r="J9" i="1"/>
  <c r="O9" i="1" s="1"/>
  <c r="Q8" i="1"/>
  <c r="R8" i="1" s="1"/>
  <c r="L8" i="1"/>
  <c r="J8" i="1"/>
  <c r="Q7" i="1"/>
  <c r="R7" i="1" s="1"/>
  <c r="L7" i="1"/>
  <c r="J7" i="1"/>
  <c r="Q6" i="1"/>
  <c r="L6" i="1"/>
  <c r="J6" i="1"/>
  <c r="O13" i="1" l="1"/>
  <c r="O24" i="1"/>
  <c r="O10" i="1"/>
  <c r="O14" i="1"/>
  <c r="O11" i="1"/>
  <c r="O7" i="1"/>
  <c r="N29" i="1"/>
  <c r="O8" i="1"/>
  <c r="J29" i="1"/>
  <c r="L29" i="1"/>
  <c r="R29" i="1"/>
  <c r="O29" i="1" l="1"/>
  <c r="G31" i="1"/>
</calcChain>
</file>

<file path=xl/sharedStrings.xml><?xml version="1.0" encoding="utf-8"?>
<sst xmlns="http://schemas.openxmlformats.org/spreadsheetml/2006/main" count="133" uniqueCount="99">
  <si>
    <t>Unit</t>
  </si>
  <si>
    <t>Tenancy</t>
  </si>
  <si>
    <t>Lease
Start</t>
  </si>
  <si>
    <t>Lease Expiry</t>
  </si>
  <si>
    <t>Next Rent
Review</t>
  </si>
  <si>
    <t>Tenant Breaks</t>
  </si>
  <si>
    <t xml:space="preserve">Rent </t>
  </si>
  <si>
    <t>Service Charge (%) Schedule 1</t>
  </si>
  <si>
    <t>Service Charge (pa) Schedule 1  budget</t>
  </si>
  <si>
    <t>Service Charge (%) Schedule 2</t>
  </si>
  <si>
    <t>Service Charge (pa) Schedule 2  budget</t>
  </si>
  <si>
    <t>Service Charge Cap</t>
  </si>
  <si>
    <t>Service Charge   Shortfall</t>
  </si>
  <si>
    <t>Insurance (%)</t>
  </si>
  <si>
    <t>Insurance (pa)</t>
  </si>
  <si>
    <t xml:space="preserve">Insurance short fall 23-24 </t>
  </si>
  <si>
    <t>Notes</t>
  </si>
  <si>
    <t>Space NK Limited</t>
  </si>
  <si>
    <t>New Lease agreed at £37,500 per annum for 3 years for part Unit 1 and part Unit 2.  Solicitors completing transaction.</t>
  </si>
  <si>
    <t>Flat 1a</t>
  </si>
  <si>
    <t>AST. 2 bed flat.</t>
  </si>
  <si>
    <t>Gf &amp; 1F, Unit 2</t>
  </si>
  <si>
    <t>Bsmt &amp; 2F, Unit 2</t>
  </si>
  <si>
    <t>3-4</t>
  </si>
  <si>
    <t>2nd Floor, Unit 3-4</t>
  </si>
  <si>
    <t>5-6</t>
  </si>
  <si>
    <t>Gembox Jewellers Limited</t>
  </si>
  <si>
    <t>15/17/2026</t>
  </si>
  <si>
    <t>Rising rent to £65k from July 2024</t>
  </si>
  <si>
    <t>2nd Floor, Unit 5-6</t>
  </si>
  <si>
    <t>7</t>
  </si>
  <si>
    <t>14-16</t>
  </si>
  <si>
    <t>Waterstones Booksellers Ltd</t>
  </si>
  <si>
    <t>Terms agreed for a new lease for 3 years at £70k per annum</t>
  </si>
  <si>
    <t>17</t>
  </si>
  <si>
    <t>Ms Clare Andrew</t>
  </si>
  <si>
    <t>18-19</t>
  </si>
  <si>
    <t>Fantastic Things Bournemouth Ltd</t>
  </si>
  <si>
    <t>20</t>
  </si>
  <si>
    <t>Charles Fox (Jewellers) Ltd</t>
  </si>
  <si>
    <t>Rent free until 19th December 2023</t>
  </si>
  <si>
    <t>2nd Floor Unit 20</t>
  </si>
  <si>
    <t>21-22a</t>
  </si>
  <si>
    <t>Insurance not recharged as tenant insures themselves</t>
  </si>
  <si>
    <t>23 /23a</t>
  </si>
  <si>
    <t>Maravi Brands Ltd</t>
  </si>
  <si>
    <t>FF &amp; SF 23a</t>
  </si>
  <si>
    <t>Basements A</t>
  </si>
  <si>
    <t>Basements B</t>
  </si>
  <si>
    <t>Basements C</t>
  </si>
  <si>
    <t>Units 8-11</t>
  </si>
  <si>
    <t xml:space="preserve">Interceptor 3 Ltd </t>
  </si>
  <si>
    <t>999 year lease</t>
  </si>
  <si>
    <t>Central Isles</t>
  </si>
  <si>
    <t>Total</t>
  </si>
  <si>
    <t xml:space="preserve">Net Income </t>
  </si>
  <si>
    <t>Private Individuals</t>
  </si>
  <si>
    <t>Approved planning consent for conversion above units 2 to 7 and above unit 23</t>
  </si>
  <si>
    <t>Rising Rent:Year 1 £45k, Y2 £50K, Y3 £55K, Y4 £65K, Y5 £75K.Rent free until 7th Jan 2024. Additional rent of 50% exc of VAT of the total rent charged to any licencee to use the "arcade mall" area - none currently received . Outside L&amp;T 54</t>
  </si>
  <si>
    <t>Vacant ancillary</t>
  </si>
  <si>
    <t>Vacant storage</t>
  </si>
  <si>
    <t>The former House of Fraser unit fronts into the mall</t>
  </si>
  <si>
    <t>Degraded Store Company</t>
  </si>
  <si>
    <t>monthly</t>
  </si>
  <si>
    <t>Temporary tenant paying £1,800 per month initially, risingto £2,000 per month from Dec 2023.  Landlord meets costs of utilities</t>
  </si>
  <si>
    <t>Richmond Classics Limited</t>
  </si>
  <si>
    <t>Temporary tenant "holding over" paying £1,000 per month.  Landlord meets costs of utilities</t>
  </si>
  <si>
    <t>31/03/2022 Holding Over</t>
  </si>
  <si>
    <t>Potential income from the arrangement with Fantastic Things in relation to the potential income from letting stands(7) within the mall</t>
  </si>
  <si>
    <t>Potential Residential After Development</t>
  </si>
  <si>
    <t>no planning</t>
  </si>
  <si>
    <t xml:space="preserve">Approved planning consent </t>
  </si>
  <si>
    <t>Temporary Tenant</t>
  </si>
  <si>
    <t>Potential Rent</t>
  </si>
  <si>
    <t>Potential CV</t>
  </si>
  <si>
    <t>Refurb Estimate</t>
  </si>
  <si>
    <t xml:space="preserve">Vacant </t>
  </si>
  <si>
    <r>
      <t>Unit 2 split to provide the opportunity to convert the upper floors to resi</t>
    </r>
    <r>
      <rPr>
        <sz val="10"/>
        <rFont val="Arial"/>
        <family val="2"/>
      </rPr>
      <t xml:space="preserve">dential  </t>
    </r>
  </si>
  <si>
    <t>see below</t>
  </si>
  <si>
    <t>2nd Floor, Unit 7</t>
  </si>
  <si>
    <t>Residential potential but no planning, nor current access.</t>
  </si>
  <si>
    <t>Units 1-7 and 14-23a The Arcade, Bournemouth</t>
  </si>
  <si>
    <t>Type</t>
  </si>
  <si>
    <t>FF Unit 1</t>
  </si>
  <si>
    <t xml:space="preserve">Proposed vacant ancillary </t>
  </si>
  <si>
    <t>2 bed</t>
  </si>
  <si>
    <t>2F, Unit 2 Flat A</t>
  </si>
  <si>
    <t>1bed</t>
  </si>
  <si>
    <t>2nd Floor, Unit 3-4 Flat A</t>
  </si>
  <si>
    <t>studio</t>
  </si>
  <si>
    <t>2nd Floor, Unit 3-4 Flat B</t>
  </si>
  <si>
    <t>2nd Floor, Unit 5-6 Flat A</t>
  </si>
  <si>
    <t>1 bed</t>
  </si>
  <si>
    <t>2nd Floor Unit 7 Flat A</t>
  </si>
  <si>
    <t>No access</t>
  </si>
  <si>
    <t>FF 23a Flat A</t>
  </si>
  <si>
    <t>SF 23a Flat B</t>
  </si>
  <si>
    <t>Suggested ERV</t>
  </si>
  <si>
    <t>Existing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</si>
</sst>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"/>
    <numFmt numFmtId="165" formatCode="0.000%"/>
    <numFmt numFmtId="166" formatCode="[$£-809]#,##0.00"/>
    <numFmt numFmtId="167" formatCode="&quot; &quot;[$£-809]* #,##0.00&quot; &quot;;&quot; &quot;[$£-809]* &quot;(&quot;#,##0.00&quot;)&quot;;&quot; &quot;[$£-809]* &quot;-&quot;#&quot; &quot;;&quot; &quot;@&quot; &quot;"/>
    <numFmt numFmtId="168" formatCode="&quot; &quot;* #,##0.00&quot; &quot;;&quot; &quot;* &quot;(&quot;#,##0.00&quot;)&quot;;&quot; &quot;* &quot;-&quot;#&quot; &quot;;&quot; &quot;@&quot; &quot;"/>
    <numFmt numFmtId="169" formatCode="&quot; &quot;* #,##0.00&quot; &quot;;&quot;-&quot;* #,##0.00&quot; &quot;;&quot; &quot;* &quot;-&quot;#&quot; &quot;;&quot; &quot;@&quot; &quot;"/>
    <numFmt numFmtId="170" formatCode="&quot; &quot;[$£-809]* #,##0.00&quot; &quot;;&quot;-&quot;[$£-809]* #,##0.00&quot; &quot;;&quot; &quot;[$£-809]* &quot;-&quot;#&quot; &quot;;&quot; &quot;@&quot; &quot;"/>
    <numFmt numFmtId="171" formatCode="&quot; €&quot;* #,##0.00&quot; &quot;;&quot;-€&quot;* #,##0.00&quot; &quot;;&quot; €&quot;* &quot;-&quot;#&quot; &quot;;&quot; &quot;@&quot; &quot;"/>
    <numFmt numFmtId="172" formatCode="&quot;£&quot;#,##0.00"/>
  </numFmts>
  <fonts count="1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D9D9D9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8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FE6F7"/>
        <bgColor indexed="64"/>
      </patternFill>
    </fill>
    <fill>
      <patternFill patternType="solid">
        <fgColor rgb="FFCFE6F7"/>
        <bgColor rgb="FFB4C6E7"/>
      </patternFill>
    </fill>
    <fill>
      <patternFill patternType="solid">
        <fgColor rgb="FF9AD5EF"/>
        <bgColor indexed="64"/>
      </patternFill>
    </fill>
    <fill>
      <patternFill patternType="solid">
        <fgColor rgb="FF9AD5EF"/>
        <bgColor rgb="FFB4C6E7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1">
    <xf numFmtId="0" fontId="0" fillId="0" borderId="0" xfId="0"/>
    <xf numFmtId="14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8" fillId="0" borderId="0" xfId="0" applyFont="1"/>
    <xf numFmtId="0" fontId="7" fillId="0" borderId="0" xfId="0" applyFont="1"/>
    <xf numFmtId="164" fontId="9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horizontal="center" vertical="top"/>
    </xf>
    <xf numFmtId="1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14" fontId="6" fillId="0" borderId="0" xfId="0" applyNumberFormat="1" applyFont="1" applyAlignment="1">
      <alignment horizontal="center" vertical="top"/>
    </xf>
    <xf numFmtId="14" fontId="8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14" fontId="13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0" fontId="13" fillId="0" borderId="0" xfId="0" applyFont="1"/>
    <xf numFmtId="3" fontId="7" fillId="2" borderId="0" xfId="0" applyNumberFormat="1" applyFont="1" applyFill="1" applyAlignment="1">
      <alignment horizontal="right" vertical="top"/>
    </xf>
    <xf numFmtId="14" fontId="7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 vertical="top"/>
    </xf>
    <xf numFmtId="164" fontId="7" fillId="3" borderId="0" xfId="0" applyNumberFormat="1" applyFont="1" applyFill="1" applyAlignment="1">
      <alignment horizontal="center" vertical="top"/>
    </xf>
    <xf numFmtId="14" fontId="7" fillId="6" borderId="0" xfId="0" applyNumberFormat="1" applyFont="1" applyFill="1" applyAlignment="1">
      <alignment horizontal="center" vertical="top"/>
    </xf>
    <xf numFmtId="164" fontId="7" fillId="2" borderId="2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0" fillId="4" borderId="8" xfId="0" applyFill="1" applyBorder="1" applyAlignment="1"/>
    <xf numFmtId="0" fontId="0" fillId="4" borderId="9" xfId="0" applyFill="1" applyBorder="1" applyAlignment="1"/>
    <xf numFmtId="0" fontId="0" fillId="2" borderId="10" xfId="0" applyFill="1" applyBorder="1"/>
    <xf numFmtId="0" fontId="0" fillId="2" borderId="11" xfId="0" applyFill="1" applyBorder="1"/>
    <xf numFmtId="14" fontId="7" fillId="2" borderId="11" xfId="0" applyNumberFormat="1" applyFont="1" applyFill="1" applyBorder="1" applyAlignment="1">
      <alignment horizontal="center" vertical="top"/>
    </xf>
    <xf numFmtId="14" fontId="9" fillId="2" borderId="11" xfId="0" applyNumberFormat="1" applyFont="1" applyFill="1" applyBorder="1" applyAlignment="1">
      <alignment horizontal="left" vertical="top"/>
    </xf>
    <xf numFmtId="14" fontId="7" fillId="2" borderId="11" xfId="0" applyNumberFormat="1" applyFont="1" applyFill="1" applyBorder="1" applyAlignment="1">
      <alignment vertical="top"/>
    </xf>
    <xf numFmtId="164" fontId="9" fillId="2" borderId="11" xfId="0" applyNumberFormat="1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164" fontId="7" fillId="2" borderId="11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10" fillId="5" borderId="13" xfId="0" applyFont="1" applyFill="1" applyBorder="1" applyAlignment="1">
      <alignment horizontal="center" vertical="center" wrapText="1"/>
    </xf>
    <xf numFmtId="14" fontId="10" fillId="5" borderId="13" xfId="0" applyNumberFormat="1" applyFont="1" applyFill="1" applyBorder="1" applyAlignment="1">
      <alignment horizontal="center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10" fillId="5" borderId="14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64" fontId="10" fillId="5" borderId="13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wrapText="1"/>
    </xf>
    <xf numFmtId="49" fontId="0" fillId="4" borderId="3" xfId="0" applyNumberFormat="1" applyFill="1" applyBorder="1" applyAlignment="1">
      <alignment horizontal="left" wrapText="1"/>
    </xf>
    <xf numFmtId="166" fontId="0" fillId="4" borderId="14" xfId="4" applyNumberFormat="1" applyFont="1" applyFill="1" applyBorder="1" applyAlignment="1">
      <alignment horizontal="right"/>
    </xf>
    <xf numFmtId="167" fontId="0" fillId="4" borderId="15" xfId="4" applyNumberFormat="1" applyFont="1" applyFill="1" applyBorder="1" applyAlignment="1">
      <alignment horizontal="right"/>
    </xf>
    <xf numFmtId="14" fontId="0" fillId="4" borderId="14" xfId="0" applyNumberFormat="1" applyFill="1" applyBorder="1" applyAlignment="1">
      <alignment horizontal="left"/>
    </xf>
    <xf numFmtId="14" fontId="0" fillId="4" borderId="3" xfId="0" applyNumberFormat="1" applyFill="1" applyBorder="1" applyAlignment="1">
      <alignment horizontal="left"/>
    </xf>
    <xf numFmtId="14" fontId="0" fillId="2" borderId="18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14" fontId="0" fillId="4" borderId="15" xfId="0" applyNumberFormat="1" applyFill="1" applyBorder="1" applyAlignment="1">
      <alignment horizontal="left"/>
    </xf>
    <xf numFmtId="14" fontId="10" fillId="0" borderId="2" xfId="0" applyNumberFormat="1" applyFont="1" applyBorder="1" applyAlignment="1">
      <alignment horizontal="left" vertical="top"/>
    </xf>
    <xf numFmtId="14" fontId="10" fillId="2" borderId="19" xfId="0" applyNumberFormat="1" applyFont="1" applyFill="1" applyBorder="1" applyAlignment="1">
      <alignment horizontal="left" vertical="top"/>
    </xf>
    <xf numFmtId="0" fontId="7" fillId="0" borderId="2" xfId="0" applyFont="1" applyBorder="1"/>
    <xf numFmtId="14" fontId="7" fillId="0" borderId="2" xfId="0" applyNumberFormat="1" applyFont="1" applyBorder="1" applyAlignment="1">
      <alignment horizontal="center" vertical="top"/>
    </xf>
    <xf numFmtId="0" fontId="0" fillId="2" borderId="20" xfId="0" applyFill="1" applyBorder="1" applyAlignment="1">
      <alignment horizontal="left"/>
    </xf>
    <xf numFmtId="167" fontId="0" fillId="4" borderId="11" xfId="0" applyNumberFormat="1" applyFill="1" applyBorder="1" applyAlignment="1">
      <alignment horizontal="left"/>
    </xf>
    <xf numFmtId="14" fontId="0" fillId="2" borderId="11" xfId="0" applyNumberFormat="1" applyFill="1" applyBorder="1" applyAlignment="1">
      <alignment horizontal="center"/>
    </xf>
    <xf numFmtId="166" fontId="0" fillId="4" borderId="11" xfId="4" applyNumberFormat="1" applyFont="1" applyFill="1" applyBorder="1" applyAlignment="1">
      <alignment horizontal="right"/>
    </xf>
    <xf numFmtId="164" fontId="10" fillId="2" borderId="11" xfId="19" applyNumberFormat="1" applyFont="1" applyFill="1" applyBorder="1" applyAlignment="1">
      <alignment horizontal="right" wrapText="1"/>
    </xf>
    <xf numFmtId="166" fontId="0" fillId="4" borderId="20" xfId="4" applyNumberFormat="1" applyFont="1" applyFill="1" applyBorder="1" applyAlignment="1">
      <alignment horizontal="right"/>
    </xf>
    <xf numFmtId="164" fontId="10" fillId="2" borderId="20" xfId="19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top"/>
    </xf>
    <xf numFmtId="0" fontId="0" fillId="2" borderId="21" xfId="0" applyFill="1" applyBorder="1"/>
    <xf numFmtId="165" fontId="0" fillId="4" borderId="3" xfId="0" applyNumberFormat="1" applyFill="1" applyBorder="1" applyAlignment="1">
      <alignment horizontal="right"/>
    </xf>
    <xf numFmtId="165" fontId="10" fillId="2" borderId="20" xfId="0" applyNumberFormat="1" applyFont="1" applyFill="1" applyBorder="1" applyAlignment="1">
      <alignment horizontal="right"/>
    </xf>
    <xf numFmtId="165" fontId="0" fillId="2" borderId="4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14" fontId="0" fillId="2" borderId="9" xfId="0" applyNumberFormat="1" applyFill="1" applyBorder="1" applyAlignment="1">
      <alignment horizontal="left"/>
    </xf>
    <xf numFmtId="14" fontId="0" fillId="4" borderId="20" xfId="0" applyNumberFormat="1" applyFill="1" applyBorder="1" applyAlignment="1">
      <alignment horizontal="left"/>
    </xf>
    <xf numFmtId="14" fontId="0" fillId="2" borderId="20" xfId="0" applyNumberFormat="1" applyFill="1" applyBorder="1" applyAlignment="1">
      <alignment horizontal="center"/>
    </xf>
    <xf numFmtId="167" fontId="0" fillId="4" borderId="12" xfId="0" applyNumberFormat="1" applyFill="1" applyBorder="1" applyAlignment="1">
      <alignment horizontal="left"/>
    </xf>
    <xf numFmtId="14" fontId="0" fillId="2" borderId="12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right" wrapText="1"/>
    </xf>
    <xf numFmtId="164" fontId="0" fillId="2" borderId="22" xfId="0" applyNumberFormat="1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 vertical="center" wrapText="1"/>
    </xf>
    <xf numFmtId="164" fontId="0" fillId="2" borderId="17" xfId="0" applyNumberFormat="1" applyFill="1" applyBorder="1" applyAlignment="1">
      <alignment horizontal="center" vertical="center" wrapText="1"/>
    </xf>
    <xf numFmtId="10" fontId="0" fillId="4" borderId="12" xfId="0" applyNumberFormat="1" applyFill="1" applyBorder="1" applyAlignment="1">
      <alignment horizontal="right" wrapText="1"/>
    </xf>
    <xf numFmtId="10" fontId="0" fillId="2" borderId="22" xfId="0" applyNumberFormat="1" applyFill="1" applyBorder="1" applyAlignment="1">
      <alignment vertical="center" wrapText="1"/>
    </xf>
    <xf numFmtId="10" fontId="0" fillId="2" borderId="16" xfId="0" applyNumberFormat="1" applyFill="1" applyBorder="1" applyAlignment="1">
      <alignment vertical="center" wrapText="1"/>
    </xf>
    <xf numFmtId="10" fontId="0" fillId="2" borderId="17" xfId="0" applyNumberFormat="1" applyFill="1" applyBorder="1" applyAlignment="1">
      <alignment vertical="center" wrapText="1"/>
    </xf>
    <xf numFmtId="164" fontId="0" fillId="4" borderId="15" xfId="0" applyNumberFormat="1" applyFill="1" applyBorder="1" applyAlignment="1">
      <alignment horizontal="right" wrapText="1"/>
    </xf>
    <xf numFmtId="164" fontId="10" fillId="2" borderId="12" xfId="0" applyNumberFormat="1" applyFont="1" applyFill="1" applyBorder="1" applyAlignment="1">
      <alignment horizontal="right"/>
    </xf>
    <xf numFmtId="166" fontId="0" fillId="2" borderId="0" xfId="4" applyNumberFormat="1" applyFont="1" applyFill="1" applyBorder="1" applyAlignment="1">
      <alignment horizontal="right"/>
    </xf>
    <xf numFmtId="166" fontId="0" fillId="4" borderId="13" xfId="4" applyNumberFormat="1" applyFont="1" applyFill="1" applyBorder="1" applyAlignment="1">
      <alignment horizontal="right"/>
    </xf>
    <xf numFmtId="167" fontId="0" fillId="2" borderId="20" xfId="4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 wrapText="1"/>
    </xf>
    <xf numFmtId="164" fontId="8" fillId="2" borderId="20" xfId="0" applyNumberFormat="1" applyFont="1" applyFill="1" applyBorder="1" applyAlignment="1">
      <alignment horizontal="right" wrapText="1"/>
    </xf>
    <xf numFmtId="14" fontId="0" fillId="4" borderId="13" xfId="0" applyNumberFormat="1" applyFill="1" applyBorder="1" applyAlignment="1">
      <alignment horizontal="left"/>
    </xf>
    <xf numFmtId="164" fontId="8" fillId="4" borderId="3" xfId="0" applyNumberFormat="1" applyFont="1" applyFill="1" applyBorder="1" applyAlignment="1">
      <alignment horizontal="right" wrapText="1"/>
    </xf>
    <xf numFmtId="14" fontId="0" fillId="4" borderId="0" xfId="0" applyNumberFormat="1" applyFill="1" applyBorder="1" applyAlignment="1">
      <alignment horizontal="left"/>
    </xf>
    <xf numFmtId="14" fontId="0" fillId="4" borderId="23" xfId="0" applyNumberFormat="1" applyFill="1" applyBorder="1" applyAlignment="1">
      <alignment horizontal="left"/>
    </xf>
    <xf numFmtId="49" fontId="0" fillId="2" borderId="3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14" fontId="0" fillId="2" borderId="14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167" fontId="12" fillId="4" borderId="15" xfId="4" applyNumberFormat="1" applyFont="1" applyFill="1" applyBorder="1" applyAlignment="1">
      <alignment horizontal="right"/>
    </xf>
    <xf numFmtId="14" fontId="0" fillId="4" borderId="9" xfId="0" applyNumberFormat="1" applyFill="1" applyBorder="1" applyAlignment="1">
      <alignment horizontal="left"/>
    </xf>
    <xf numFmtId="167" fontId="12" fillId="4" borderId="9" xfId="4" applyNumberFormat="1" applyFont="1" applyFill="1" applyBorder="1" applyAlignment="1">
      <alignment horizontal="right"/>
    </xf>
    <xf numFmtId="166" fontId="0" fillId="4" borderId="8" xfId="4" applyNumberFormat="1" applyFont="1" applyFill="1" applyBorder="1" applyAlignment="1">
      <alignment horizontal="right"/>
    </xf>
    <xf numFmtId="165" fontId="0" fillId="4" borderId="18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 wrapText="1"/>
    </xf>
    <xf numFmtId="164" fontId="8" fillId="4" borderId="7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horizontal="right" wrapText="1"/>
    </xf>
    <xf numFmtId="14" fontId="0" fillId="4" borderId="10" xfId="0" applyNumberFormat="1" applyFill="1" applyBorder="1" applyAlignment="1">
      <alignment horizontal="left"/>
    </xf>
    <xf numFmtId="167" fontId="0" fillId="4" borderId="20" xfId="4" applyNumberFormat="1" applyFont="1" applyFill="1" applyBorder="1" applyAlignment="1">
      <alignment horizontal="right"/>
    </xf>
    <xf numFmtId="165" fontId="0" fillId="4" borderId="20" xfId="0" applyNumberFormat="1" applyFill="1" applyBorder="1" applyAlignment="1">
      <alignment horizontal="right"/>
    </xf>
    <xf numFmtId="164" fontId="1" fillId="4" borderId="11" xfId="2" applyNumberFormat="1" applyFill="1" applyBorder="1" applyAlignment="1">
      <alignment horizontal="right"/>
    </xf>
    <xf numFmtId="164" fontId="8" fillId="4" borderId="10" xfId="0" applyNumberFormat="1" applyFont="1" applyFill="1" applyBorder="1" applyAlignment="1">
      <alignment horizontal="right" wrapText="1"/>
    </xf>
    <xf numFmtId="164" fontId="8" fillId="4" borderId="20" xfId="0" applyNumberFormat="1" applyFont="1" applyFill="1" applyBorder="1" applyAlignment="1">
      <alignment horizontal="right" wrapText="1"/>
    </xf>
    <xf numFmtId="165" fontId="0" fillId="4" borderId="18" xfId="0" applyNumberFormat="1" applyFill="1" applyBorder="1"/>
    <xf numFmtId="165" fontId="0" fillId="4" borderId="20" xfId="0" applyNumberFormat="1" applyFill="1" applyBorder="1"/>
    <xf numFmtId="49" fontId="0" fillId="4" borderId="20" xfId="0" applyNumberFormat="1" applyFill="1" applyBorder="1" applyAlignment="1">
      <alignment horizontal="left" wrapText="1"/>
    </xf>
    <xf numFmtId="14" fontId="0" fillId="4" borderId="11" xfId="0" applyNumberFormat="1" applyFill="1" applyBorder="1" applyAlignment="1">
      <alignment horizontal="left"/>
    </xf>
    <xf numFmtId="14" fontId="0" fillId="4" borderId="12" xfId="0" applyNumberFormat="1" applyFill="1" applyBorder="1" applyAlignment="1">
      <alignment horizontal="left"/>
    </xf>
    <xf numFmtId="167" fontId="0" fillId="4" borderId="12" xfId="4" applyNumberFormat="1" applyFont="1" applyFill="1" applyBorder="1" applyAlignment="1">
      <alignment horizontal="right"/>
    </xf>
    <xf numFmtId="166" fontId="0" fillId="4" borderId="10" xfId="4" applyNumberFormat="1" applyFont="1" applyFill="1" applyBorder="1" applyAlignment="1">
      <alignment horizontal="right"/>
    </xf>
    <xf numFmtId="164" fontId="8" fillId="4" borderId="11" xfId="0" applyNumberFormat="1" applyFont="1" applyFill="1" applyBorder="1" applyAlignment="1">
      <alignment horizontal="right"/>
    </xf>
    <xf numFmtId="164" fontId="8" fillId="4" borderId="20" xfId="0" applyNumberFormat="1" applyFont="1" applyFill="1" applyBorder="1" applyAlignment="1">
      <alignment horizontal="right"/>
    </xf>
    <xf numFmtId="0" fontId="10" fillId="3" borderId="13" xfId="0" applyFont="1" applyFill="1" applyBorder="1" applyAlignment="1">
      <alignment horizontal="center" vertical="center" wrapText="1"/>
    </xf>
    <xf numFmtId="14" fontId="10" fillId="3" borderId="14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66" fontId="10" fillId="3" borderId="14" xfId="0" applyNumberFormat="1" applyFont="1" applyFill="1" applyBorder="1" applyAlignment="1">
      <alignment horizontal="center" vertical="center" wrapText="1"/>
    </xf>
    <xf numFmtId="166" fontId="10" fillId="3" borderId="15" xfId="0" applyNumberFormat="1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right" wrapText="1"/>
    </xf>
    <xf numFmtId="164" fontId="0" fillId="4" borderId="11" xfId="0" applyNumberFormat="1" applyFill="1" applyBorder="1" applyAlignment="1">
      <alignment horizontal="right" wrapText="1"/>
    </xf>
    <xf numFmtId="10" fontId="0" fillId="2" borderId="12" xfId="0" applyNumberFormat="1" applyFill="1" applyBorder="1" applyAlignment="1">
      <alignment horizontal="right" wrapText="1"/>
    </xf>
    <xf numFmtId="10" fontId="0" fillId="4" borderId="18" xfId="0" applyNumberFormat="1" applyFill="1" applyBorder="1" applyAlignment="1">
      <alignment horizontal="right" wrapText="1"/>
    </xf>
    <xf numFmtId="10" fontId="0" fillId="4" borderId="3" xfId="0" applyNumberFormat="1" applyFill="1" applyBorder="1" applyAlignment="1">
      <alignment horizontal="right" wrapText="1"/>
    </xf>
    <xf numFmtId="10" fontId="0" fillId="4" borderId="4" xfId="0" applyNumberFormat="1" applyFill="1" applyBorder="1" applyAlignment="1">
      <alignment horizontal="right" vertical="center" wrapText="1"/>
    </xf>
    <xf numFmtId="10" fontId="0" fillId="4" borderId="6" xfId="0" applyNumberFormat="1" applyFill="1" applyBorder="1" applyAlignment="1">
      <alignment horizontal="right" vertical="center" wrapText="1"/>
    </xf>
    <xf numFmtId="164" fontId="0" fillId="4" borderId="10" xfId="0" applyNumberFormat="1" applyFill="1" applyBorder="1" applyAlignment="1">
      <alignment horizontal="right" wrapText="1"/>
    </xf>
    <xf numFmtId="164" fontId="8" fillId="4" borderId="8" xfId="0" applyNumberFormat="1" applyFont="1" applyFill="1" applyBorder="1" applyAlignment="1">
      <alignment horizontal="right" wrapText="1"/>
    </xf>
    <xf numFmtId="164" fontId="0" fillId="2" borderId="11" xfId="0" applyNumberFormat="1" applyFill="1" applyBorder="1" applyAlignment="1">
      <alignment horizontal="right"/>
    </xf>
    <xf numFmtId="166" fontId="10" fillId="3" borderId="3" xfId="0" applyNumberFormat="1" applyFont="1" applyFill="1" applyBorder="1" applyAlignment="1">
      <alignment horizontal="center" vertical="center" wrapText="1"/>
    </xf>
    <xf numFmtId="164" fontId="1" fillId="4" borderId="20" xfId="2" applyNumberFormat="1" applyFill="1" applyBorder="1" applyAlignment="1">
      <alignment horizontal="right"/>
    </xf>
    <xf numFmtId="164" fontId="1" fillId="4" borderId="18" xfId="2" applyNumberFormat="1" applyFill="1" applyBorder="1" applyAlignment="1">
      <alignment horizontal="right"/>
    </xf>
    <xf numFmtId="164" fontId="1" fillId="4" borderId="3" xfId="2" applyNumberFormat="1" applyFill="1" applyBorder="1" applyAlignment="1">
      <alignment horizontal="right"/>
    </xf>
    <xf numFmtId="14" fontId="0" fillId="2" borderId="11" xfId="0" applyNumberFormat="1" applyFill="1" applyBorder="1" applyAlignment="1">
      <alignment horizontal="left"/>
    </xf>
    <xf numFmtId="14" fontId="0" fillId="2" borderId="20" xfId="0" applyNumberFormat="1" applyFill="1" applyBorder="1" applyAlignment="1">
      <alignment horizontal="left"/>
    </xf>
    <xf numFmtId="167" fontId="0" fillId="2" borderId="12" xfId="4" applyNumberFormat="1" applyFont="1" applyFill="1" applyBorder="1" applyAlignment="1">
      <alignment horizontal="right"/>
    </xf>
    <xf numFmtId="166" fontId="0" fillId="2" borderId="11" xfId="4" applyNumberFormat="1" applyFont="1" applyFill="1" applyBorder="1" applyAlignment="1">
      <alignment horizontal="right"/>
    </xf>
    <xf numFmtId="165" fontId="0" fillId="2" borderId="20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 wrapText="1"/>
    </xf>
    <xf numFmtId="165" fontId="0" fillId="2" borderId="20" xfId="0" applyNumberFormat="1" applyFill="1" applyBorder="1"/>
    <xf numFmtId="0" fontId="0" fillId="2" borderId="20" xfId="0" applyFill="1" applyBorder="1" applyAlignment="1">
      <alignment horizontal="left"/>
    </xf>
    <xf numFmtId="164" fontId="0" fillId="4" borderId="14" xfId="0" applyNumberFormat="1" applyFill="1" applyBorder="1" applyAlignment="1">
      <alignment horizontal="right" wrapText="1"/>
    </xf>
    <xf numFmtId="164" fontId="8" fillId="4" borderId="14" xfId="0" applyNumberFormat="1" applyFont="1" applyFill="1" applyBorder="1" applyAlignment="1">
      <alignment horizontal="right" wrapText="1"/>
    </xf>
    <xf numFmtId="165" fontId="0" fillId="4" borderId="3" xfId="0" applyNumberFormat="1" applyFill="1" applyBorder="1"/>
    <xf numFmtId="0" fontId="0" fillId="4" borderId="20" xfId="0" applyFill="1" applyBorder="1" applyAlignment="1">
      <alignment horizontal="left" wrapText="1"/>
    </xf>
    <xf numFmtId="164" fontId="0" fillId="2" borderId="11" xfId="0" applyNumberFormat="1" applyFill="1" applyBorder="1" applyAlignment="1">
      <alignment horizontal="right" wrapText="1"/>
    </xf>
    <xf numFmtId="164" fontId="8" fillId="2" borderId="11" xfId="0" applyNumberFormat="1" applyFont="1" applyFill="1" applyBorder="1" applyAlignment="1">
      <alignment horizontal="right" wrapText="1"/>
    </xf>
    <xf numFmtId="164" fontId="8" fillId="4" borderId="11" xfId="0" applyNumberFormat="1" applyFont="1" applyFill="1" applyBorder="1" applyAlignment="1">
      <alignment horizontal="right" wrapText="1"/>
    </xf>
    <xf numFmtId="164" fontId="11" fillId="2" borderId="11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 wrapText="1"/>
    </xf>
    <xf numFmtId="164" fontId="11" fillId="2" borderId="12" xfId="0" applyNumberFormat="1" applyFont="1" applyFill="1" applyBorder="1" applyAlignment="1">
      <alignment horizontal="right"/>
    </xf>
    <xf numFmtId="49" fontId="0" fillId="2" borderId="18" xfId="0" applyNumberFormat="1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67" fontId="0" fillId="2" borderId="18" xfId="4" applyNumberFormat="1" applyFont="1" applyFill="1" applyBorder="1" applyAlignment="1">
      <alignment horizontal="right"/>
    </xf>
    <xf numFmtId="166" fontId="0" fillId="2" borderId="8" xfId="4" applyNumberFormat="1" applyFont="1" applyFill="1" applyBorder="1" applyAlignment="1">
      <alignment horizontal="right"/>
    </xf>
    <xf numFmtId="49" fontId="0" fillId="2" borderId="20" xfId="0" applyNumberFormat="1" applyFill="1" applyBorder="1" applyAlignment="1">
      <alignment horizontal="left" wrapText="1"/>
    </xf>
    <xf numFmtId="0" fontId="0" fillId="2" borderId="12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167" fontId="0" fillId="2" borderId="3" xfId="4" applyNumberFormat="1" applyFont="1" applyFill="1" applyBorder="1" applyAlignment="1">
      <alignment horizontal="right"/>
    </xf>
    <xf numFmtId="166" fontId="0" fillId="2" borderId="15" xfId="4" applyNumberFormat="1" applyFont="1" applyFill="1" applyBorder="1" applyAlignment="1">
      <alignment horizontal="right"/>
    </xf>
    <xf numFmtId="0" fontId="0" fillId="2" borderId="12" xfId="0" applyFill="1" applyBorder="1" applyAlignment="1">
      <alignment wrapText="1"/>
    </xf>
    <xf numFmtId="164" fontId="8" fillId="2" borderId="14" xfId="0" applyNumberFormat="1" applyFont="1" applyFill="1" applyBorder="1" applyAlignment="1">
      <alignment horizontal="right" wrapText="1"/>
    </xf>
    <xf numFmtId="164" fontId="0" fillId="2" borderId="15" xfId="0" applyNumberFormat="1" applyFill="1" applyBorder="1" applyAlignment="1">
      <alignment horizontal="right" wrapText="1"/>
    </xf>
    <xf numFmtId="164" fontId="8" fillId="2" borderId="15" xfId="0" applyNumberFormat="1" applyFont="1" applyFill="1" applyBorder="1" applyAlignment="1">
      <alignment horizontal="right" wrapText="1"/>
    </xf>
    <xf numFmtId="0" fontId="0" fillId="2" borderId="15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2" borderId="12" xfId="0" applyFill="1" applyBorder="1" applyAlignment="1">
      <alignment vertical="top" wrapText="1"/>
    </xf>
    <xf numFmtId="164" fontId="11" fillId="2" borderId="20" xfId="0" applyNumberFormat="1" applyFont="1" applyFill="1" applyBorder="1" applyAlignment="1">
      <alignment horizontal="right"/>
    </xf>
    <xf numFmtId="164" fontId="1" fillId="2" borderId="13" xfId="2" applyNumberFormat="1" applyFill="1" applyBorder="1" applyAlignment="1">
      <alignment horizontal="right"/>
    </xf>
    <xf numFmtId="164" fontId="8" fillId="2" borderId="13" xfId="0" applyNumberFormat="1" applyFont="1" applyFill="1" applyBorder="1" applyAlignment="1">
      <alignment horizontal="right" wrapText="1"/>
    </xf>
    <xf numFmtId="165" fontId="0" fillId="2" borderId="3" xfId="0" applyNumberFormat="1" applyFill="1" applyBorder="1"/>
    <xf numFmtId="164" fontId="0" fillId="2" borderId="3" xfId="0" applyNumberFormat="1" applyFill="1" applyBorder="1" applyAlignment="1">
      <alignment horizontal="right" wrapText="1"/>
    </xf>
    <xf numFmtId="164" fontId="0" fillId="2" borderId="20" xfId="0" applyNumberFormat="1" applyFill="1" applyBorder="1" applyAlignment="1">
      <alignment horizontal="right" wrapText="1"/>
    </xf>
    <xf numFmtId="14" fontId="0" fillId="2" borderId="20" xfId="0" applyNumberFormat="1" applyFill="1" applyBorder="1" applyAlignment="1">
      <alignment horizontal="right"/>
    </xf>
    <xf numFmtId="164" fontId="11" fillId="2" borderId="10" xfId="0" applyNumberFormat="1" applyFont="1" applyFill="1" applyBorder="1" applyAlignment="1">
      <alignment horizontal="right"/>
    </xf>
    <xf numFmtId="165" fontId="0" fillId="4" borderId="18" xfId="0" applyNumberFormat="1" applyFill="1" applyBorder="1" applyAlignment="1">
      <alignment horizontal="right" wrapText="1"/>
    </xf>
    <xf numFmtId="10" fontId="10" fillId="2" borderId="20" xfId="0" applyNumberFormat="1" applyFont="1" applyFill="1" applyBorder="1" applyAlignment="1">
      <alignment horizontal="right"/>
    </xf>
    <xf numFmtId="166" fontId="0" fillId="2" borderId="13" xfId="4" applyNumberFormat="1" applyFont="1" applyFill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0" fontId="0" fillId="2" borderId="15" xfId="0" applyNumberFormat="1" applyFill="1" applyBorder="1" applyAlignment="1">
      <alignment horizontal="right" wrapText="1"/>
    </xf>
    <xf numFmtId="0" fontId="0" fillId="2" borderId="2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164" fontId="1" fillId="2" borderId="3" xfId="2" applyNumberFormat="1" applyFill="1" applyBorder="1" applyAlignment="1">
      <alignment horizontal="right"/>
    </xf>
    <xf numFmtId="14" fontId="0" fillId="4" borderId="2" xfId="0" applyNumberFormat="1" applyFill="1" applyBorder="1" applyAlignment="1">
      <alignment horizontal="left"/>
    </xf>
    <xf numFmtId="167" fontId="0" fillId="4" borderId="23" xfId="4" applyNumberFormat="1" applyFont="1" applyFill="1" applyBorder="1" applyAlignment="1">
      <alignment horizontal="right"/>
    </xf>
    <xf numFmtId="166" fontId="0" fillId="4" borderId="0" xfId="4" applyNumberFormat="1" applyFont="1" applyFill="1" applyBorder="1" applyAlignment="1">
      <alignment horizontal="right"/>
    </xf>
    <xf numFmtId="165" fontId="0" fillId="4" borderId="23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 wrapText="1"/>
    </xf>
    <xf numFmtId="10" fontId="0" fillId="4" borderId="2" xfId="0" applyNumberFormat="1" applyFill="1" applyBorder="1" applyAlignment="1">
      <alignment horizontal="right" wrapText="1"/>
    </xf>
    <xf numFmtId="164" fontId="8" fillId="2" borderId="0" xfId="0" applyNumberFormat="1" applyFont="1" applyFill="1" applyBorder="1" applyAlignment="1">
      <alignment horizontal="right" wrapText="1"/>
    </xf>
    <xf numFmtId="164" fontId="8" fillId="2" borderId="24" xfId="0" applyNumberFormat="1" applyFont="1" applyFill="1" applyBorder="1" applyAlignment="1">
      <alignment horizontal="right" wrapText="1"/>
    </xf>
    <xf numFmtId="165" fontId="0" fillId="2" borderId="23" xfId="0" applyNumberFormat="1" applyFill="1" applyBorder="1" applyAlignment="1">
      <alignment horizontal="right" wrapText="1"/>
    </xf>
    <xf numFmtId="164" fontId="0" fillId="2" borderId="2" xfId="0" applyNumberFormat="1" applyFill="1" applyBorder="1" applyAlignment="1">
      <alignment horizontal="right" wrapText="1"/>
    </xf>
    <xf numFmtId="164" fontId="8" fillId="2" borderId="23" xfId="0" applyNumberFormat="1" applyFont="1" applyFill="1" applyBorder="1" applyAlignment="1">
      <alignment horizontal="right" wrapText="1"/>
    </xf>
    <xf numFmtId="0" fontId="0" fillId="2" borderId="20" xfId="0" applyFill="1" applyBorder="1" applyAlignment="1">
      <alignment wrapText="1"/>
    </xf>
    <xf numFmtId="49" fontId="0" fillId="2" borderId="14" xfId="0" applyNumberFormat="1" applyFill="1" applyBorder="1" applyAlignment="1">
      <alignment horizontal="left" wrapText="1"/>
    </xf>
    <xf numFmtId="14" fontId="0" fillId="2" borderId="15" xfId="0" applyNumberFormat="1" applyFill="1" applyBorder="1" applyAlignment="1">
      <alignment horizontal="left"/>
    </xf>
    <xf numFmtId="166" fontId="0" fillId="2" borderId="14" xfId="4" applyNumberFormat="1" applyFont="1" applyFill="1" applyBorder="1" applyAlignment="1">
      <alignment horizontal="right"/>
    </xf>
    <xf numFmtId="164" fontId="8" fillId="4" borderId="20" xfId="1" applyNumberFormat="1" applyFont="1" applyFill="1" applyBorder="1" applyAlignment="1">
      <alignment horizontal="right" wrapText="1"/>
    </xf>
    <xf numFmtId="165" fontId="0" fillId="4" borderId="20" xfId="0" applyNumberFormat="1" applyFill="1" applyBorder="1" applyAlignment="1">
      <alignment horizontal="right" wrapText="1"/>
    </xf>
    <xf numFmtId="0" fontId="0" fillId="4" borderId="3" xfId="0" applyFill="1" applyBorder="1" applyAlignment="1">
      <alignment wrapText="1"/>
    </xf>
    <xf numFmtId="0" fontId="0" fillId="4" borderId="0" xfId="0" applyFill="1" applyBorder="1" applyAlignment="1">
      <alignment horizontal="left" wrapText="1"/>
    </xf>
    <xf numFmtId="164" fontId="0" fillId="4" borderId="23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49" fontId="0" fillId="4" borderId="0" xfId="0" applyNumberFormat="1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165" fontId="0" fillId="4" borderId="23" xfId="0" applyNumberFormat="1" applyFill="1" applyBorder="1"/>
    <xf numFmtId="164" fontId="0" fillId="4" borderId="0" xfId="0" applyNumberForma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 wrapText="1"/>
    </xf>
    <xf numFmtId="167" fontId="0" fillId="2" borderId="3" xfId="0" applyNumberFormat="1" applyFill="1" applyBorder="1" applyAlignment="1">
      <alignment horizontal="left"/>
    </xf>
    <xf numFmtId="167" fontId="0" fillId="2" borderId="15" xfId="0" applyNumberFormat="1" applyFill="1" applyBorder="1" applyAlignment="1">
      <alignment horizontal="left"/>
    </xf>
    <xf numFmtId="167" fontId="0" fillId="2" borderId="15" xfId="4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 wrapText="1"/>
    </xf>
    <xf numFmtId="10" fontId="0" fillId="2" borderId="3" xfId="0" applyNumberFormat="1" applyFill="1" applyBorder="1" applyAlignment="1">
      <alignment horizontal="right" wrapText="1"/>
    </xf>
    <xf numFmtId="164" fontId="0" fillId="2" borderId="13" xfId="0" applyNumberFormat="1" applyFill="1" applyBorder="1" applyAlignment="1">
      <alignment horizontal="right" wrapText="1"/>
    </xf>
    <xf numFmtId="0" fontId="0" fillId="4" borderId="3" xfId="0" applyFill="1" applyBorder="1" applyAlignment="1"/>
    <xf numFmtId="164" fontId="0" fillId="4" borderId="13" xfId="0" applyNumberFormat="1" applyFill="1" applyBorder="1" applyAlignment="1">
      <alignment horizontal="right" wrapText="1"/>
    </xf>
    <xf numFmtId="49" fontId="0" fillId="2" borderId="23" xfId="0" applyNumberFormat="1" applyFill="1" applyBorder="1" applyAlignment="1">
      <alignment horizontal="left" wrapText="1"/>
    </xf>
    <xf numFmtId="14" fontId="0" fillId="2" borderId="0" xfId="0" applyNumberFormat="1" applyFill="1" applyBorder="1" applyAlignment="1">
      <alignment horizontal="left"/>
    </xf>
    <xf numFmtId="14" fontId="0" fillId="2" borderId="23" xfId="0" applyNumberFormat="1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67" fontId="0" fillId="2" borderId="2" xfId="4" applyNumberFormat="1" applyFont="1" applyFill="1" applyBorder="1" applyAlignment="1">
      <alignment horizontal="right"/>
    </xf>
    <xf numFmtId="166" fontId="0" fillId="2" borderId="24" xfId="4" applyNumberFormat="1" applyFont="1" applyFill="1" applyBorder="1" applyAlignment="1">
      <alignment horizontal="right"/>
    </xf>
    <xf numFmtId="165" fontId="0" fillId="2" borderId="23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 wrapText="1"/>
    </xf>
    <xf numFmtId="10" fontId="0" fillId="2" borderId="23" xfId="0" applyNumberFormat="1" applyFill="1" applyBorder="1" applyAlignment="1">
      <alignment horizontal="right" wrapText="1"/>
    </xf>
    <xf numFmtId="164" fontId="0" fillId="2" borderId="24" xfId="0" applyNumberFormat="1" applyFill="1" applyBorder="1" applyAlignment="1">
      <alignment horizontal="right" wrapText="1"/>
    </xf>
    <xf numFmtId="164" fontId="1" fillId="2" borderId="23" xfId="2" applyNumberFormat="1" applyFill="1" applyBorder="1" applyAlignment="1">
      <alignment horizontal="right"/>
    </xf>
    <xf numFmtId="165" fontId="0" fillId="2" borderId="23" xfId="0" applyNumberFormat="1" applyFill="1" applyBorder="1"/>
    <xf numFmtId="0" fontId="0" fillId="2" borderId="20" xfId="0" applyFill="1" applyBorder="1" applyAlignment="1"/>
    <xf numFmtId="49" fontId="0" fillId="4" borderId="3" xfId="0" applyNumberFormat="1" applyFill="1" applyBorder="1" applyAlignment="1">
      <alignment horizontal="left"/>
    </xf>
    <xf numFmtId="49" fontId="12" fillId="4" borderId="18" xfId="0" applyNumberFormat="1" applyFont="1" applyFill="1" applyBorder="1" applyAlignment="1">
      <alignment horizontal="left" wrapText="1"/>
    </xf>
    <xf numFmtId="14" fontId="0" fillId="4" borderId="8" xfId="0" applyNumberFormat="1" applyFill="1" applyBorder="1" applyAlignment="1">
      <alignment horizontal="left"/>
    </xf>
    <xf numFmtId="14" fontId="0" fillId="4" borderId="18" xfId="0" applyNumberFormat="1" applyFill="1" applyBorder="1" applyAlignment="1">
      <alignment horizontal="left" wrapText="1"/>
    </xf>
    <xf numFmtId="14" fontId="8" fillId="4" borderId="18" xfId="0" applyNumberFormat="1" applyFont="1" applyFill="1" applyBorder="1" applyAlignment="1">
      <alignment horizontal="left"/>
    </xf>
    <xf numFmtId="166" fontId="0" fillId="4" borderId="7" xfId="4" applyNumberFormat="1" applyFont="1" applyFill="1" applyBorder="1" applyAlignment="1">
      <alignment horizontal="right"/>
    </xf>
    <xf numFmtId="164" fontId="0" fillId="4" borderId="18" xfId="0" applyNumberFormat="1" applyFill="1" applyBorder="1" applyAlignment="1">
      <alignment horizontal="right" wrapText="1"/>
    </xf>
    <xf numFmtId="0" fontId="10" fillId="3" borderId="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3" borderId="24" xfId="0" applyFont="1" applyFill="1" applyBorder="1" applyAlignment="1">
      <alignment horizontal="center" vertical="center" wrapText="1"/>
    </xf>
    <xf numFmtId="0" fontId="0" fillId="2" borderId="23" xfId="0" applyFill="1" applyBorder="1" applyAlignment="1"/>
    <xf numFmtId="0" fontId="0" fillId="2" borderId="3" xfId="0" applyFill="1" applyBorder="1" applyAlignment="1"/>
    <xf numFmtId="49" fontId="0" fillId="4" borderId="23" xfId="0" applyNumberFormat="1" applyFill="1" applyBorder="1" applyAlignment="1">
      <alignment horizontal="left" wrapText="1"/>
    </xf>
    <xf numFmtId="0" fontId="0" fillId="4" borderId="23" xfId="0" applyFill="1" applyBorder="1" applyAlignment="1"/>
    <xf numFmtId="0" fontId="10" fillId="2" borderId="2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vertical="top" wrapText="1"/>
    </xf>
    <xf numFmtId="0" fontId="10" fillId="4" borderId="2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/>
    </xf>
    <xf numFmtId="14" fontId="10" fillId="4" borderId="11" xfId="0" applyNumberFormat="1" applyFont="1" applyFill="1" applyBorder="1" applyAlignment="1">
      <alignment horizontal="center" vertical="top"/>
    </xf>
    <xf numFmtId="172" fontId="10" fillId="4" borderId="12" xfId="0" applyNumberFormat="1" applyFont="1" applyFill="1" applyBorder="1" applyAlignment="1">
      <alignment horizontal="center" vertical="top"/>
    </xf>
    <xf numFmtId="0" fontId="10" fillId="2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center" vertical="top"/>
    </xf>
    <xf numFmtId="14" fontId="10" fillId="4" borderId="15" xfId="0" applyNumberFormat="1" applyFont="1" applyFill="1" applyBorder="1" applyAlignment="1">
      <alignment horizontal="center" vertical="top"/>
    </xf>
    <xf numFmtId="14" fontId="10" fillId="4" borderId="15" xfId="0" applyNumberFormat="1" applyFont="1" applyFill="1" applyBorder="1" applyAlignment="1">
      <alignment horizontal="left" vertical="top"/>
    </xf>
    <xf numFmtId="172" fontId="0" fillId="2" borderId="15" xfId="0" applyNumberFormat="1" applyFill="1" applyBorder="1" applyAlignment="1">
      <alignment horizontal="center"/>
    </xf>
    <xf numFmtId="14" fontId="10" fillId="4" borderId="12" xfId="0" applyNumberFormat="1" applyFont="1" applyFill="1" applyBorder="1" applyAlignment="1">
      <alignment horizontal="center" vertical="top"/>
    </xf>
    <xf numFmtId="14" fontId="0" fillId="2" borderId="15" xfId="0" applyNumberFormat="1" applyFill="1" applyBorder="1" applyAlignment="1">
      <alignment horizontal="center"/>
    </xf>
    <xf numFmtId="0" fontId="10" fillId="4" borderId="23" xfId="0" applyFont="1" applyFill="1" applyBorder="1" applyAlignment="1">
      <alignment wrapText="1"/>
    </xf>
    <xf numFmtId="14" fontId="0" fillId="4" borderId="2" xfId="0" applyNumberFormat="1" applyFill="1" applyBorder="1" applyAlignment="1">
      <alignment horizontal="center"/>
    </xf>
    <xf numFmtId="172" fontId="0" fillId="4" borderId="2" xfId="0" applyNumberForma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left" vertical="top" wrapText="1"/>
    </xf>
    <xf numFmtId="14" fontId="0" fillId="2" borderId="15" xfId="0" applyNumberForma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 wrapText="1"/>
    </xf>
    <xf numFmtId="3" fontId="0" fillId="2" borderId="18" xfId="0" applyNumberFormat="1" applyFill="1" applyBorder="1" applyAlignment="1">
      <alignment horizontal="left" vertical="top"/>
    </xf>
    <xf numFmtId="14" fontId="0" fillId="2" borderId="2" xfId="0" applyNumberFormat="1" applyFill="1" applyBorder="1" applyAlignment="1">
      <alignment horizontal="left" vertical="top" wrapText="1"/>
    </xf>
    <xf numFmtId="14" fontId="0" fillId="2" borderId="2" xfId="0" applyNumberFormat="1" applyFill="1" applyBorder="1" applyAlignment="1">
      <alignment horizontal="center" vertical="top"/>
    </xf>
    <xf numFmtId="172" fontId="0" fillId="2" borderId="2" xfId="0" applyNumberFormat="1" applyFill="1" applyBorder="1" applyAlignment="1">
      <alignment horizontal="center" vertical="top"/>
    </xf>
    <xf numFmtId="172" fontId="0" fillId="2" borderId="9" xfId="0" applyNumberFormat="1" applyFill="1" applyBorder="1" applyAlignment="1">
      <alignment horizontal="center" vertical="top"/>
    </xf>
    <xf numFmtId="0" fontId="10" fillId="2" borderId="20" xfId="0" applyFont="1" applyFill="1" applyBorder="1" applyAlignment="1">
      <alignment wrapText="1"/>
    </xf>
    <xf numFmtId="49" fontId="0" fillId="2" borderId="20" xfId="0" applyNumberFormat="1" applyFont="1" applyFill="1" applyBorder="1" applyAlignment="1">
      <alignment horizontal="left" wrapText="1"/>
    </xf>
    <xf numFmtId="0" fontId="0" fillId="2" borderId="12" xfId="0" applyFont="1" applyFill="1" applyBorder="1" applyAlignment="1">
      <alignment wrapText="1"/>
    </xf>
    <xf numFmtId="14" fontId="0" fillId="2" borderId="12" xfId="0" applyNumberFormat="1" applyFont="1" applyFill="1" applyBorder="1" applyAlignment="1">
      <alignment horizontal="center"/>
    </xf>
    <xf numFmtId="172" fontId="0" fillId="2" borderId="12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wrapText="1"/>
    </xf>
    <xf numFmtId="0" fontId="0" fillId="4" borderId="15" xfId="0" applyFill="1" applyBorder="1" applyAlignment="1">
      <alignment wrapText="1"/>
    </xf>
    <xf numFmtId="14" fontId="0" fillId="4" borderId="15" xfId="0" applyNumberFormat="1" applyFill="1" applyBorder="1" applyAlignment="1">
      <alignment horizontal="center"/>
    </xf>
    <xf numFmtId="172" fontId="0" fillId="4" borderId="15" xfId="0" applyNumberFormat="1" applyFill="1" applyBorder="1" applyAlignment="1">
      <alignment horizontal="center"/>
    </xf>
    <xf numFmtId="0" fontId="10" fillId="4" borderId="18" xfId="0" applyFont="1" applyFill="1" applyBorder="1" applyAlignment="1">
      <alignment wrapText="1"/>
    </xf>
    <xf numFmtId="49" fontId="0" fillId="4" borderId="18" xfId="0" applyNumberFormat="1" applyFill="1" applyBorder="1" applyAlignment="1">
      <alignment horizontal="left" wrapText="1"/>
    </xf>
    <xf numFmtId="14" fontId="0" fillId="4" borderId="9" xfId="0" applyNumberFormat="1" applyFill="1" applyBorder="1" applyAlignment="1">
      <alignment horizontal="center"/>
    </xf>
    <xf numFmtId="172" fontId="0" fillId="4" borderId="9" xfId="0" applyNumberFormat="1" applyFill="1" applyBorder="1" applyAlignment="1">
      <alignment horizontal="center"/>
    </xf>
    <xf numFmtId="10" fontId="10" fillId="2" borderId="11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/>
    </xf>
    <xf numFmtId="166" fontId="10" fillId="3" borderId="13" xfId="0" applyNumberFormat="1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left" wrapText="1"/>
    </xf>
    <xf numFmtId="49" fontId="12" fillId="4" borderId="18" xfId="0" applyNumberFormat="1" applyFont="1" applyFill="1" applyBorder="1" applyAlignment="1">
      <alignment horizontal="left" wrapText="1"/>
    </xf>
    <xf numFmtId="0" fontId="0" fillId="4" borderId="20" xfId="0" applyFill="1" applyBorder="1" applyAlignment="1">
      <alignment horizontal="left" wrapText="1"/>
    </xf>
  </cellXfs>
  <cellStyles count="24">
    <cellStyle name="cf1" xfId="3" xr:uid="{00000000-0005-0000-0000-000000000000}"/>
    <cellStyle name="Comma 10 2 14" xfId="4" xr:uid="{00000000-0005-0000-0000-000001000000}"/>
    <cellStyle name="Comma 10 2 2 2 2 2 2 2 2 3" xfId="5" xr:uid="{00000000-0005-0000-0000-000002000000}"/>
    <cellStyle name="Comma 2" xfId="6" xr:uid="{00000000-0005-0000-0000-000003000000}"/>
    <cellStyle name="Comma 2 2" xfId="7" xr:uid="{00000000-0005-0000-0000-000004000000}"/>
    <cellStyle name="Comma 3" xfId="8" xr:uid="{00000000-0005-0000-0000-000005000000}"/>
    <cellStyle name="Currency" xfId="1" builtinId="4" customBuiltin="1"/>
    <cellStyle name="Currency [0] 2" xfId="9" xr:uid="{00000000-0005-0000-0000-000007000000}"/>
    <cellStyle name="Currency 2" xfId="10" xr:uid="{00000000-0005-0000-0000-000008000000}"/>
    <cellStyle name="Currency 2 2" xfId="11" xr:uid="{00000000-0005-0000-0000-000009000000}"/>
    <cellStyle name="Currency 3" xfId="12" xr:uid="{00000000-0005-0000-0000-00000A000000}"/>
    <cellStyle name="Currency 4" xfId="13" xr:uid="{00000000-0005-0000-0000-00000B000000}"/>
    <cellStyle name="Normal" xfId="0" builtinId="0" customBuiltin="1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4" xfId="18" xr:uid="{00000000-0005-0000-0000-000011000000}"/>
    <cellStyle name="Normal 5" xfId="19" xr:uid="{00000000-0005-0000-0000-000012000000}"/>
    <cellStyle name="Percent" xfId="2" builtinId="5" customBuiltin="1"/>
    <cellStyle name="Percent 2" xfId="20" xr:uid="{00000000-0005-0000-0000-000014000000}"/>
    <cellStyle name="Percent 2 2" xfId="21" xr:uid="{00000000-0005-0000-0000-000015000000}"/>
    <cellStyle name="Percent 3" xfId="22" xr:uid="{00000000-0005-0000-0000-000016000000}"/>
    <cellStyle name="Percent 4" xfId="23" xr:uid="{00000000-0005-0000-0000-000017000000}"/>
  </cellStyles>
  <dxfs count="0"/>
  <tableStyles count="0" defaultTableStyle="TableStyleMedium2" defaultPivotStyle="PivotStyleLight16"/>
  <colors>
    <mruColors>
      <color rgb="FFCFE6F7"/>
      <color rgb="FF9AD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topLeftCell="A10" workbookViewId="0">
      <selection activeCell="T19" sqref="T19"/>
    </sheetView>
  </sheetViews>
  <sheetFormatPr defaultColWidth="9.36328125" defaultRowHeight="12.5" x14ac:dyDescent="0.2"/>
  <cols>
    <col min="1" max="1" width="17.81640625" style="18" customWidth="1"/>
    <col min="2" max="2" width="26.26953125" style="19" customWidth="1"/>
    <col min="3" max="3" width="13.54296875" style="1" customWidth="1"/>
    <col min="4" max="4" width="14" style="1" customWidth="1"/>
    <col min="5" max="5" width="15.36328125" style="1" customWidth="1"/>
    <col min="6" max="6" width="16.26953125" style="1" customWidth="1"/>
    <col min="7" max="7" width="17.7265625" style="1" customWidth="1"/>
    <col min="8" max="8" width="11.7265625" style="1" customWidth="1"/>
    <col min="9" max="9" width="12.54296875" style="1" customWidth="1"/>
    <col min="10" max="10" width="10.81640625" style="2" customWidth="1"/>
    <col min="11" max="11" width="10.54296875" style="2" customWidth="1"/>
    <col min="12" max="12" width="10.36328125" style="2" customWidth="1"/>
    <col min="13" max="13" width="7.81640625" style="1" customWidth="1"/>
    <col min="14" max="14" width="7.81640625" style="1" hidden="1" customWidth="1"/>
    <col min="15" max="16" width="9.7265625" style="2" customWidth="1"/>
    <col min="17" max="17" width="11.7265625" style="2" customWidth="1"/>
    <col min="18" max="18" width="10.36328125" style="2" customWidth="1"/>
    <col min="19" max="19" width="57.1796875" style="2" customWidth="1"/>
    <col min="20" max="20" width="25" style="17" customWidth="1"/>
    <col min="21" max="21" width="16.54296875" style="1" customWidth="1"/>
    <col min="22" max="22" width="16.81640625" style="1" customWidth="1"/>
    <col min="23" max="23" width="16" style="1" customWidth="1"/>
    <col min="24" max="24" width="9.7265625" style="1" customWidth="1"/>
    <col min="25" max="25" width="45.1796875" style="1" customWidth="1"/>
    <col min="26" max="26" width="20.26953125" style="18" customWidth="1"/>
    <col min="27" max="27" width="77.81640625" style="18" hidden="1" customWidth="1"/>
    <col min="28" max="41" width="9.36328125" style="4" customWidth="1"/>
    <col min="42" max="43" width="16.81640625" style="4" customWidth="1"/>
    <col min="44" max="44" width="20" style="4" customWidth="1"/>
    <col min="45" max="45" width="9.36328125" style="4" customWidth="1"/>
    <col min="46" max="16384" width="9.36328125" style="4"/>
  </cols>
  <sheetData>
    <row r="1" spans="1:27" ht="20" customHeight="1" x14ac:dyDescent="0.2">
      <c r="A1" s="277"/>
      <c r="B1" s="25"/>
      <c r="C1" s="26"/>
      <c r="D1" s="26"/>
      <c r="E1" s="26"/>
      <c r="F1" s="26"/>
      <c r="G1" s="26"/>
      <c r="H1" s="26"/>
      <c r="I1" s="26"/>
      <c r="J1" s="27"/>
      <c r="K1" s="27"/>
      <c r="L1" s="27"/>
      <c r="M1" s="26"/>
      <c r="N1" s="26"/>
      <c r="O1" s="27"/>
      <c r="P1" s="27"/>
      <c r="Q1" s="27"/>
      <c r="R1" s="27"/>
      <c r="S1" s="30"/>
    </row>
    <row r="2" spans="1:27" ht="20" customHeight="1" x14ac:dyDescent="0.25">
      <c r="A2" s="31" t="s">
        <v>81</v>
      </c>
      <c r="B2" s="32"/>
      <c r="C2" s="32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"/>
      <c r="U2" s="4"/>
      <c r="V2" s="4"/>
      <c r="W2" s="4"/>
      <c r="X2" s="4"/>
      <c r="Y2" s="4"/>
      <c r="Z2" s="4"/>
      <c r="AA2" s="4"/>
    </row>
    <row r="3" spans="1:27" ht="20" customHeight="1" x14ac:dyDescent="0.25">
      <c r="A3" s="35"/>
      <c r="B3" s="36"/>
      <c r="C3" s="37"/>
      <c r="D3" s="37"/>
      <c r="E3" s="38"/>
      <c r="F3" s="39"/>
      <c r="G3" s="40"/>
      <c r="H3" s="40"/>
      <c r="I3" s="40"/>
      <c r="J3" s="41"/>
      <c r="K3" s="41"/>
      <c r="L3" s="41"/>
      <c r="M3" s="37"/>
      <c r="N3" s="37"/>
      <c r="O3" s="42"/>
      <c r="P3" s="42"/>
      <c r="Q3" s="42"/>
      <c r="R3" s="42"/>
      <c r="S3" s="43"/>
      <c r="T3" s="6"/>
      <c r="U3" s="4"/>
      <c r="V3" s="4"/>
      <c r="W3" s="4"/>
      <c r="X3" s="4"/>
      <c r="Y3" s="4"/>
      <c r="Z3" s="4"/>
      <c r="AA3" s="4"/>
    </row>
    <row r="4" spans="1:27" ht="66" customHeight="1" x14ac:dyDescent="0.3">
      <c r="A4" s="44" t="s">
        <v>0</v>
      </c>
      <c r="B4" s="44" t="s">
        <v>1</v>
      </c>
      <c r="C4" s="45" t="s">
        <v>2</v>
      </c>
      <c r="D4" s="46" t="s">
        <v>3</v>
      </c>
      <c r="E4" s="47" t="s">
        <v>4</v>
      </c>
      <c r="F4" s="46" t="s">
        <v>5</v>
      </c>
      <c r="G4" s="48" t="s">
        <v>6</v>
      </c>
      <c r="H4" s="49" t="s">
        <v>97</v>
      </c>
      <c r="I4" s="44" t="s">
        <v>7</v>
      </c>
      <c r="J4" s="50" t="s">
        <v>8</v>
      </c>
      <c r="K4" s="44" t="s">
        <v>9</v>
      </c>
      <c r="L4" s="51" t="s">
        <v>10</v>
      </c>
      <c r="M4" s="51" t="s">
        <v>11</v>
      </c>
      <c r="N4" s="52"/>
      <c r="O4" s="50" t="s">
        <v>12</v>
      </c>
      <c r="P4" s="51" t="s">
        <v>13</v>
      </c>
      <c r="Q4" s="52" t="s">
        <v>14</v>
      </c>
      <c r="R4" s="44" t="s">
        <v>15</v>
      </c>
      <c r="S4" s="53" t="s">
        <v>16</v>
      </c>
      <c r="T4" s="3"/>
      <c r="U4" s="4"/>
      <c r="V4" s="4"/>
      <c r="W4" s="4"/>
      <c r="X4" s="4"/>
      <c r="Y4" s="4"/>
      <c r="Z4" s="4"/>
      <c r="AA4" s="4"/>
    </row>
    <row r="5" spans="1:27" ht="26.25" customHeight="1" x14ac:dyDescent="0.3">
      <c r="A5" s="271"/>
      <c r="B5" s="133"/>
      <c r="C5" s="134"/>
      <c r="D5" s="134"/>
      <c r="E5" s="134"/>
      <c r="F5" s="134"/>
      <c r="G5" s="135"/>
      <c r="H5" s="136"/>
      <c r="I5" s="135"/>
      <c r="J5" s="317">
        <v>16250</v>
      </c>
      <c r="K5" s="317"/>
      <c r="L5" s="149">
        <v>64994</v>
      </c>
      <c r="M5" s="149"/>
      <c r="N5" s="137"/>
      <c r="O5" s="137"/>
      <c r="P5" s="138"/>
      <c r="Q5" s="138">
        <v>23582</v>
      </c>
      <c r="R5" s="28"/>
      <c r="S5" s="267"/>
      <c r="T5" s="3"/>
      <c r="U5" s="4"/>
      <c r="V5" s="4"/>
      <c r="W5" s="4"/>
      <c r="X5" s="4"/>
      <c r="Y5" s="4"/>
      <c r="Z5" s="4"/>
      <c r="AA5" s="4"/>
    </row>
    <row r="6" spans="1:27" ht="30" customHeight="1" x14ac:dyDescent="0.25">
      <c r="A6" s="54">
        <v>1</v>
      </c>
      <c r="B6" s="126" t="s">
        <v>17</v>
      </c>
      <c r="C6" s="127">
        <v>39384</v>
      </c>
      <c r="D6" s="83">
        <v>44862</v>
      </c>
      <c r="E6" s="83"/>
      <c r="F6" s="128"/>
      <c r="G6" s="129">
        <v>37500</v>
      </c>
      <c r="H6" s="130">
        <v>37500</v>
      </c>
      <c r="I6" s="75">
        <v>6.8080000000000002E-2</v>
      </c>
      <c r="J6" s="140">
        <f>I6*J5</f>
        <v>1106.3</v>
      </c>
      <c r="K6" s="143">
        <v>4.4499999999999998E-2</v>
      </c>
      <c r="L6" s="146">
        <f>K6*L5</f>
        <v>2892.2329999999997</v>
      </c>
      <c r="M6" s="150"/>
      <c r="N6" s="131"/>
      <c r="O6" s="132"/>
      <c r="P6" s="235">
        <v>2.8861999999999999E-2</v>
      </c>
      <c r="Q6" s="236">
        <f>P6*Q5</f>
        <v>680.62368400000003</v>
      </c>
      <c r="R6" s="237"/>
      <c r="S6" s="268" t="s">
        <v>18</v>
      </c>
      <c r="T6" s="3"/>
      <c r="U6" s="4"/>
      <c r="V6" s="4"/>
      <c r="W6" s="4"/>
      <c r="X6" s="4"/>
      <c r="Y6" s="4"/>
      <c r="Z6" s="4"/>
      <c r="AA6" s="4"/>
    </row>
    <row r="7" spans="1:27" ht="18" customHeight="1" x14ac:dyDescent="0.25">
      <c r="A7" s="106" t="s">
        <v>19</v>
      </c>
      <c r="B7" s="238" t="s">
        <v>56</v>
      </c>
      <c r="C7" s="108">
        <v>45012</v>
      </c>
      <c r="D7" s="109">
        <v>45195</v>
      </c>
      <c r="E7" s="239"/>
      <c r="F7" s="240"/>
      <c r="G7" s="241">
        <v>10800</v>
      </c>
      <c r="H7" s="226">
        <v>10800</v>
      </c>
      <c r="I7" s="205">
        <v>2.2550000000000001E-2</v>
      </c>
      <c r="J7" s="242">
        <f>I7*J5</f>
        <v>366.4375</v>
      </c>
      <c r="K7" s="243">
        <v>2.2200000000000001E-2</v>
      </c>
      <c r="L7" s="244">
        <f>K7*L5</f>
        <v>1442.8668</v>
      </c>
      <c r="M7" s="211"/>
      <c r="N7" s="187">
        <f>I7+K7</f>
        <v>4.4749999999999998E-2</v>
      </c>
      <c r="O7" s="169">
        <f>-(J7+L7)</f>
        <v>-1809.3043</v>
      </c>
      <c r="P7" s="197">
        <v>1.4430999999999999E-2</v>
      </c>
      <c r="Q7" s="188">
        <f>P7*Q5</f>
        <v>340.31184200000001</v>
      </c>
      <c r="R7" s="169">
        <f>-Q7</f>
        <v>-340.31184200000001</v>
      </c>
      <c r="S7" s="210" t="s">
        <v>20</v>
      </c>
      <c r="T7" s="3"/>
      <c r="U7" s="4"/>
      <c r="V7" s="4"/>
      <c r="W7" s="4"/>
      <c r="X7" s="4"/>
      <c r="Y7" s="4"/>
      <c r="Z7" s="4"/>
      <c r="AA7" s="4"/>
    </row>
    <row r="8" spans="1:27" ht="33" customHeight="1" x14ac:dyDescent="0.25">
      <c r="A8" s="245" t="s">
        <v>21</v>
      </c>
      <c r="B8" s="54" t="s">
        <v>76</v>
      </c>
      <c r="C8" s="57"/>
      <c r="D8" s="58"/>
      <c r="E8" s="58"/>
      <c r="F8" s="61"/>
      <c r="G8" s="56"/>
      <c r="H8" s="98">
        <v>20000</v>
      </c>
      <c r="I8" s="75">
        <v>4.4609999999999997E-2</v>
      </c>
      <c r="J8" s="161">
        <f>I8*J5</f>
        <v>724.91249999999991</v>
      </c>
      <c r="K8" s="143">
        <v>1.7100000000000001E-2</v>
      </c>
      <c r="L8" s="246">
        <f>K8*L5</f>
        <v>1111.3974000000001</v>
      </c>
      <c r="M8" s="152"/>
      <c r="N8" s="162">
        <f>I8+K8</f>
        <v>6.1710000000000001E-2</v>
      </c>
      <c r="O8" s="103">
        <f>-(J8+L8)</f>
        <v>-1836.3099</v>
      </c>
      <c r="P8" s="163">
        <v>2.5696E-2</v>
      </c>
      <c r="Q8" s="161">
        <f>P8*Q5</f>
        <v>605.96307200000001</v>
      </c>
      <c r="R8" s="103">
        <f>-Q8</f>
        <v>-605.96307200000001</v>
      </c>
      <c r="S8" s="208" t="s">
        <v>77</v>
      </c>
      <c r="T8" s="3"/>
      <c r="U8" s="4"/>
      <c r="V8" s="4"/>
      <c r="W8" s="4"/>
      <c r="X8" s="4"/>
      <c r="Y8" s="4"/>
      <c r="Z8" s="4"/>
      <c r="AA8" s="4"/>
    </row>
    <row r="9" spans="1:27" ht="33.75" customHeight="1" x14ac:dyDescent="0.25">
      <c r="A9" s="272" t="s">
        <v>22</v>
      </c>
      <c r="B9" s="247" t="s">
        <v>59</v>
      </c>
      <c r="C9" s="248"/>
      <c r="D9" s="249"/>
      <c r="E9" s="249"/>
      <c r="F9" s="250"/>
      <c r="G9" s="251"/>
      <c r="H9" s="252" t="s">
        <v>78</v>
      </c>
      <c r="I9" s="253">
        <v>6.0220000000000003E-2</v>
      </c>
      <c r="J9" s="254">
        <f>I9*J5</f>
        <v>978.57500000000005</v>
      </c>
      <c r="K9" s="255">
        <v>2.3199999999999998E-2</v>
      </c>
      <c r="L9" s="256">
        <f>K9*L5</f>
        <v>1507.8607999999999</v>
      </c>
      <c r="M9" s="257"/>
      <c r="N9" s="218">
        <f>I9+K9</f>
        <v>8.3419999999999994E-2</v>
      </c>
      <c r="O9" s="222">
        <f>-(J9+L9)</f>
        <v>-2486.4358000000002</v>
      </c>
      <c r="P9" s="258">
        <v>3.4692000000000001E-2</v>
      </c>
      <c r="Q9" s="254">
        <f>P9*Q5</f>
        <v>818.10674400000005</v>
      </c>
      <c r="R9" s="222">
        <f>-Q9</f>
        <v>-818.10674400000005</v>
      </c>
      <c r="S9" s="210" t="s">
        <v>57</v>
      </c>
      <c r="T9" s="3"/>
      <c r="U9" s="4"/>
      <c r="V9" s="4"/>
      <c r="W9" s="4"/>
      <c r="X9" s="4"/>
      <c r="Y9" s="4"/>
      <c r="Z9" s="4"/>
      <c r="AA9" s="4"/>
    </row>
    <row r="10" spans="1:27" ht="35.25" customHeight="1" x14ac:dyDescent="0.25">
      <c r="A10" s="260" t="s">
        <v>23</v>
      </c>
      <c r="B10" s="261" t="s">
        <v>65</v>
      </c>
      <c r="C10" s="262">
        <v>44491</v>
      </c>
      <c r="D10" s="263" t="s">
        <v>67</v>
      </c>
      <c r="E10" s="264"/>
      <c r="F10" s="111"/>
      <c r="G10" s="112">
        <v>12000</v>
      </c>
      <c r="H10" s="265">
        <v>40000</v>
      </c>
      <c r="I10" s="114">
        <v>0.12045</v>
      </c>
      <c r="J10" s="139">
        <f>I10*J5</f>
        <v>1957.3125</v>
      </c>
      <c r="K10" s="144">
        <v>9.7799999999999998E-2</v>
      </c>
      <c r="L10" s="266">
        <f>K10*L5</f>
        <v>6356.4132</v>
      </c>
      <c r="M10" s="151"/>
      <c r="N10" s="147">
        <f>I10+K10</f>
        <v>0.21825</v>
      </c>
      <c r="O10" s="117">
        <f>-(J10+L10)</f>
        <v>-8313.7256999999991</v>
      </c>
      <c r="P10" s="124">
        <v>6.8729999999999999E-2</v>
      </c>
      <c r="Q10" s="139">
        <f>P10*Q5</f>
        <v>1620.7908600000001</v>
      </c>
      <c r="R10" s="117">
        <f>-Q10</f>
        <v>-1620.7908600000001</v>
      </c>
      <c r="S10" s="269" t="s">
        <v>66</v>
      </c>
      <c r="T10" s="3"/>
      <c r="U10" s="4"/>
      <c r="V10" s="4"/>
      <c r="W10" s="4"/>
      <c r="X10" s="4"/>
      <c r="Y10" s="4"/>
      <c r="Z10" s="4"/>
      <c r="AA10" s="4"/>
    </row>
    <row r="11" spans="1:27" ht="27.75" customHeight="1" x14ac:dyDescent="0.25">
      <c r="A11" s="259" t="s">
        <v>24</v>
      </c>
      <c r="B11" s="106" t="s">
        <v>59</v>
      </c>
      <c r="C11" s="108"/>
      <c r="D11" s="109"/>
      <c r="E11" s="109"/>
      <c r="F11" s="225"/>
      <c r="G11" s="241"/>
      <c r="H11" s="204" t="s">
        <v>78</v>
      </c>
      <c r="I11" s="205">
        <v>3.2480000000000002E-2</v>
      </c>
      <c r="J11" s="188">
        <f>I11*J5</f>
        <v>527.80000000000007</v>
      </c>
      <c r="K11" s="145"/>
      <c r="L11" s="198">
        <f>K11*L5</f>
        <v>0</v>
      </c>
      <c r="M11" s="211"/>
      <c r="N11" s="187">
        <f>I11+K11</f>
        <v>3.2480000000000002E-2</v>
      </c>
      <c r="O11" s="169">
        <f>-(J11+L11)</f>
        <v>-527.80000000000007</v>
      </c>
      <c r="P11" s="197">
        <v>1.5823E-2</v>
      </c>
      <c r="Q11" s="242">
        <f>P11*Q5</f>
        <v>373.13798600000001</v>
      </c>
      <c r="R11" s="169">
        <f>-Q11</f>
        <v>-373.13798600000001</v>
      </c>
      <c r="S11" s="207" t="s">
        <v>57</v>
      </c>
      <c r="T11" s="3"/>
      <c r="U11" s="4"/>
      <c r="V11" s="4"/>
      <c r="W11" s="4"/>
      <c r="X11" s="4"/>
      <c r="Y11" s="4"/>
      <c r="Z11" s="4"/>
      <c r="AA11" s="4"/>
    </row>
    <row r="12" spans="1:27" ht="18" customHeight="1" x14ac:dyDescent="0.25">
      <c r="A12" s="54" t="s">
        <v>25</v>
      </c>
      <c r="B12" s="54" t="s">
        <v>26</v>
      </c>
      <c r="C12" s="57">
        <v>44392</v>
      </c>
      <c r="D12" s="58">
        <v>48046</v>
      </c>
      <c r="E12" s="58">
        <v>46218</v>
      </c>
      <c r="F12" s="61" t="s">
        <v>27</v>
      </c>
      <c r="G12" s="56">
        <v>60000</v>
      </c>
      <c r="H12" s="55">
        <v>45000</v>
      </c>
      <c r="I12" s="75">
        <v>0.13047</v>
      </c>
      <c r="J12" s="161">
        <f>I12*J5</f>
        <v>2120.1374999999998</v>
      </c>
      <c r="K12" s="143">
        <v>7.4399999999999994E-2</v>
      </c>
      <c r="L12" s="161">
        <f>K12*L5</f>
        <v>4835.5535999999993</v>
      </c>
      <c r="M12" s="152"/>
      <c r="N12" s="162"/>
      <c r="O12" s="103"/>
      <c r="P12" s="163">
        <v>7.6851000000000003E-2</v>
      </c>
      <c r="Q12" s="161">
        <f>P12*Q5</f>
        <v>1812.3002820000002</v>
      </c>
      <c r="R12" s="103"/>
      <c r="S12" s="208" t="s">
        <v>28</v>
      </c>
      <c r="T12" s="3"/>
      <c r="U12" s="4"/>
      <c r="V12" s="4"/>
      <c r="W12" s="4"/>
      <c r="X12" s="4"/>
      <c r="Y12" s="4"/>
      <c r="Z12" s="4"/>
      <c r="AA12" s="4"/>
    </row>
    <row r="13" spans="1:27" ht="31.5" customHeight="1" x14ac:dyDescent="0.25">
      <c r="A13" s="273" t="s">
        <v>29</v>
      </c>
      <c r="B13" s="106" t="s">
        <v>59</v>
      </c>
      <c r="C13" s="248"/>
      <c r="D13" s="249"/>
      <c r="E13" s="249"/>
      <c r="F13" s="250"/>
      <c r="G13" s="251"/>
      <c r="H13" s="97" t="s">
        <v>78</v>
      </c>
      <c r="I13" s="253">
        <v>3.279E-2</v>
      </c>
      <c r="J13" s="254">
        <f>I13*J5</f>
        <v>532.83749999999998</v>
      </c>
      <c r="K13" s="255">
        <v>0</v>
      </c>
      <c r="L13" s="254">
        <f>K13*L5</f>
        <v>0</v>
      </c>
      <c r="M13" s="257"/>
      <c r="N13" s="218">
        <f>I13+K13</f>
        <v>3.279E-2</v>
      </c>
      <c r="O13" s="222">
        <f>-(J13+L13)</f>
        <v>-532.83749999999998</v>
      </c>
      <c r="P13" s="258">
        <v>1.9310999999999998E-2</v>
      </c>
      <c r="Q13" s="254">
        <f>P13*Q5</f>
        <v>455.39200199999993</v>
      </c>
      <c r="R13" s="222">
        <f>-Q13</f>
        <v>-455.39200199999993</v>
      </c>
      <c r="S13" s="270" t="s">
        <v>57</v>
      </c>
      <c r="T13" s="3"/>
      <c r="U13" s="4"/>
      <c r="V13" s="4"/>
      <c r="W13" s="4"/>
      <c r="X13" s="4"/>
      <c r="Y13" s="4"/>
      <c r="Z13" s="4"/>
      <c r="AA13" s="4"/>
    </row>
    <row r="14" spans="1:27" ht="34.5" customHeight="1" x14ac:dyDescent="0.25">
      <c r="A14" s="312" t="s">
        <v>30</v>
      </c>
      <c r="B14" s="319" t="s">
        <v>62</v>
      </c>
      <c r="C14" s="102">
        <v>45194</v>
      </c>
      <c r="D14" s="58" t="s">
        <v>63</v>
      </c>
      <c r="E14" s="58"/>
      <c r="F14" s="111"/>
      <c r="G14" s="112">
        <v>24000</v>
      </c>
      <c r="H14" s="113">
        <v>20000</v>
      </c>
      <c r="I14" s="114">
        <v>7.6499999999999999E-2</v>
      </c>
      <c r="J14" s="139">
        <f>I14*J5</f>
        <v>1243.125</v>
      </c>
      <c r="K14" s="142">
        <v>3.6799999999999999E-2</v>
      </c>
      <c r="L14" s="139">
        <f>K14*L5</f>
        <v>2391.7791999999999</v>
      </c>
      <c r="M14" s="151"/>
      <c r="N14" s="147">
        <f>I14+K14</f>
        <v>0.1133</v>
      </c>
      <c r="O14" s="117">
        <f>-(J14+L14)</f>
        <v>-3634.9041999999999</v>
      </c>
      <c r="P14" s="124">
        <v>4.2606999999999999E-2</v>
      </c>
      <c r="Q14" s="139">
        <f>P14*Q5</f>
        <v>1004.758274</v>
      </c>
      <c r="R14" s="117">
        <f>-Q14</f>
        <v>-1004.758274</v>
      </c>
      <c r="S14" s="269" t="s">
        <v>64</v>
      </c>
      <c r="T14" s="3"/>
      <c r="U14" s="4"/>
      <c r="V14" s="4"/>
      <c r="W14" s="4"/>
      <c r="X14" s="4"/>
      <c r="Y14" s="4"/>
      <c r="Z14" s="4"/>
      <c r="AA14" s="4"/>
    </row>
    <row r="15" spans="1:27" ht="34.5" customHeight="1" x14ac:dyDescent="0.25">
      <c r="A15" s="320" t="s">
        <v>79</v>
      </c>
      <c r="B15" s="164"/>
      <c r="C15" s="118"/>
      <c r="D15" s="83"/>
      <c r="E15" s="83"/>
      <c r="F15" s="58"/>
      <c r="G15" s="110"/>
      <c r="H15" s="55" t="s">
        <v>78</v>
      </c>
      <c r="I15" s="75"/>
      <c r="J15" s="161"/>
      <c r="K15" s="143"/>
      <c r="L15" s="161"/>
      <c r="M15" s="152"/>
      <c r="N15" s="162"/>
      <c r="O15" s="103"/>
      <c r="P15" s="163"/>
      <c r="Q15" s="161"/>
      <c r="R15" s="103"/>
      <c r="S15" s="191" t="s">
        <v>57</v>
      </c>
      <c r="T15" s="3"/>
      <c r="U15" s="4"/>
      <c r="V15" s="4"/>
      <c r="W15" s="4"/>
      <c r="X15" s="4"/>
      <c r="Y15" s="4"/>
      <c r="Z15" s="4"/>
      <c r="AA15" s="4"/>
    </row>
    <row r="16" spans="1:27" ht="35.25" customHeight="1" x14ac:dyDescent="0.25">
      <c r="A16" s="106" t="s">
        <v>31</v>
      </c>
      <c r="B16" s="160" t="s">
        <v>32</v>
      </c>
      <c r="C16" s="153">
        <v>41778</v>
      </c>
      <c r="D16" s="154">
        <v>45430</v>
      </c>
      <c r="E16" s="154"/>
      <c r="F16" s="154"/>
      <c r="G16" s="155">
        <v>150000</v>
      </c>
      <c r="H16" s="156">
        <v>70000</v>
      </c>
      <c r="I16" s="157">
        <v>0</v>
      </c>
      <c r="J16" s="158">
        <f>I16*J5</f>
        <v>0</v>
      </c>
      <c r="K16" s="141">
        <v>0.1116</v>
      </c>
      <c r="L16" s="158">
        <f>K16*L5</f>
        <v>7253.3304000000007</v>
      </c>
      <c r="M16" s="148"/>
      <c r="N16" s="100"/>
      <c r="O16" s="101"/>
      <c r="P16" s="159">
        <v>0.22795699999999999</v>
      </c>
      <c r="Q16" s="165">
        <f>P16*Q5</f>
        <v>5375.6819740000001</v>
      </c>
      <c r="R16" s="101"/>
      <c r="S16" s="209" t="s">
        <v>33</v>
      </c>
      <c r="T16" s="3"/>
      <c r="U16" s="4"/>
      <c r="V16" s="4"/>
      <c r="W16" s="4"/>
      <c r="X16" s="4"/>
      <c r="Y16" s="4"/>
      <c r="Z16" s="4"/>
      <c r="AA16" s="4"/>
    </row>
    <row r="17" spans="1:27" ht="18" customHeight="1" x14ac:dyDescent="0.25">
      <c r="A17" s="54" t="s">
        <v>34</v>
      </c>
      <c r="B17" s="54" t="s">
        <v>35</v>
      </c>
      <c r="C17" s="61">
        <v>42550</v>
      </c>
      <c r="D17" s="105">
        <v>46201</v>
      </c>
      <c r="E17" s="105"/>
      <c r="F17" s="118"/>
      <c r="G17" s="119">
        <v>35000</v>
      </c>
      <c r="H17" s="69">
        <v>25000</v>
      </c>
      <c r="I17" s="120">
        <v>8.4900000000000003E-2</v>
      </c>
      <c r="J17" s="87">
        <f>I17*J5</f>
        <v>1379.625</v>
      </c>
      <c r="K17" s="91">
        <v>3.2399999999999998E-2</v>
      </c>
      <c r="L17" s="87">
        <f>K17*L5</f>
        <v>2105.8055999999997</v>
      </c>
      <c r="M17" s="121"/>
      <c r="N17" s="122"/>
      <c r="O17" s="123"/>
      <c r="P17" s="125">
        <v>6.0885000000000002E-2</v>
      </c>
      <c r="Q17" s="140">
        <f>P17*Q5</f>
        <v>1435.79007</v>
      </c>
      <c r="R17" s="123"/>
      <c r="S17" s="229"/>
      <c r="T17" s="3"/>
      <c r="U17" s="4"/>
      <c r="V17" s="4"/>
      <c r="W17" s="4"/>
      <c r="X17" s="4"/>
      <c r="Y17" s="4"/>
      <c r="Z17" s="4"/>
      <c r="AA17" s="4"/>
    </row>
    <row r="18" spans="1:27" ht="54" customHeight="1" x14ac:dyDescent="0.25">
      <c r="A18" s="247" t="s">
        <v>36</v>
      </c>
      <c r="B18" s="318" t="s">
        <v>37</v>
      </c>
      <c r="C18" s="59">
        <v>45114</v>
      </c>
      <c r="D18" s="59">
        <v>46940</v>
      </c>
      <c r="E18" s="59"/>
      <c r="F18" s="82">
        <v>46210</v>
      </c>
      <c r="G18" s="184">
        <v>45000</v>
      </c>
      <c r="H18" s="204">
        <v>60000</v>
      </c>
      <c r="I18" s="205">
        <v>0.20560999999999999</v>
      </c>
      <c r="J18" s="188">
        <f>I18*J5</f>
        <v>3341.1624999999999</v>
      </c>
      <c r="K18" s="206">
        <v>7.0900000000000005E-2</v>
      </c>
      <c r="L18" s="188">
        <f>K18*L5</f>
        <v>4608.0745999999999</v>
      </c>
      <c r="M18" s="195"/>
      <c r="N18" s="196"/>
      <c r="O18" s="169"/>
      <c r="P18" s="197">
        <v>0.14832699999999999</v>
      </c>
      <c r="Q18" s="198">
        <f>P18*Q5</f>
        <v>3497.8473139999996</v>
      </c>
      <c r="R18" s="189"/>
      <c r="S18" s="223" t="s">
        <v>58</v>
      </c>
      <c r="T18" s="3"/>
      <c r="U18" s="4"/>
      <c r="V18" s="4"/>
      <c r="W18" s="4"/>
      <c r="X18" s="4"/>
      <c r="Y18" s="4"/>
      <c r="Z18" s="4"/>
      <c r="AA18" s="4"/>
    </row>
    <row r="19" spans="1:27" ht="54" customHeight="1" x14ac:dyDescent="0.25">
      <c r="A19" s="106" t="s">
        <v>53</v>
      </c>
      <c r="B19" s="234"/>
      <c r="C19" s="66"/>
      <c r="D19" s="66"/>
      <c r="E19" s="66"/>
      <c r="F19" s="60"/>
      <c r="G19" s="99">
        <v>0</v>
      </c>
      <c r="H19" s="156">
        <v>19000</v>
      </c>
      <c r="I19" s="157"/>
      <c r="J19" s="158"/>
      <c r="K19" s="141"/>
      <c r="L19" s="158"/>
      <c r="M19" s="211"/>
      <c r="N19" s="187"/>
      <c r="O19" s="196"/>
      <c r="P19" s="197"/>
      <c r="Q19" s="188"/>
      <c r="R19" s="169"/>
      <c r="S19" s="207" t="s">
        <v>68</v>
      </c>
      <c r="T19" s="3"/>
      <c r="U19" s="4"/>
      <c r="V19" s="4"/>
      <c r="W19" s="4"/>
      <c r="X19" s="4"/>
      <c r="Y19" s="4"/>
      <c r="Z19" s="4"/>
      <c r="AA19" s="4"/>
    </row>
    <row r="20" spans="1:27" ht="18" customHeight="1" x14ac:dyDescent="0.25">
      <c r="A20" s="274" t="s">
        <v>38</v>
      </c>
      <c r="B20" s="233" t="s">
        <v>39</v>
      </c>
      <c r="C20" s="105">
        <v>45096</v>
      </c>
      <c r="D20" s="105">
        <v>50574</v>
      </c>
      <c r="E20" s="212">
        <v>46923</v>
      </c>
      <c r="F20" s="104"/>
      <c r="G20" s="213">
        <v>27500</v>
      </c>
      <c r="H20" s="214">
        <v>27500</v>
      </c>
      <c r="I20" s="215">
        <v>5.2600000000000001E-2</v>
      </c>
      <c r="J20" s="216">
        <f>I20*J5</f>
        <v>854.75</v>
      </c>
      <c r="K20" s="217">
        <v>3.1E-2</v>
      </c>
      <c r="L20" s="216">
        <f>K20*L5</f>
        <v>2014.8140000000001</v>
      </c>
      <c r="M20" s="151"/>
      <c r="N20" s="147"/>
      <c r="O20" s="116"/>
      <c r="P20" s="124">
        <v>3.0880000000000001E-2</v>
      </c>
      <c r="Q20" s="115">
        <f>P20*Q5</f>
        <v>728.21216000000004</v>
      </c>
      <c r="R20" s="117"/>
      <c r="S20" s="208" t="s">
        <v>40</v>
      </c>
      <c r="T20" s="3"/>
      <c r="U20" s="4"/>
      <c r="V20" s="4"/>
      <c r="W20" s="4"/>
      <c r="X20" s="4"/>
      <c r="Y20" s="4"/>
      <c r="Z20" s="4"/>
      <c r="AA20" s="4"/>
    </row>
    <row r="21" spans="1:27" ht="18" customHeight="1" x14ac:dyDescent="0.25">
      <c r="A21" s="106" t="s">
        <v>41</v>
      </c>
      <c r="B21" s="224" t="s">
        <v>59</v>
      </c>
      <c r="C21" s="109"/>
      <c r="D21" s="109"/>
      <c r="E21" s="225"/>
      <c r="F21" s="108"/>
      <c r="G21" s="184"/>
      <c r="H21" s="226"/>
      <c r="I21" s="205">
        <v>0</v>
      </c>
      <c r="J21" s="188">
        <v>0</v>
      </c>
      <c r="K21" s="206">
        <v>0</v>
      </c>
      <c r="L21" s="188">
        <v>0</v>
      </c>
      <c r="M21" s="211"/>
      <c r="N21" s="187"/>
      <c r="O21" s="196"/>
      <c r="P21" s="197">
        <v>0</v>
      </c>
      <c r="Q21" s="188">
        <v>0</v>
      </c>
      <c r="R21" s="169"/>
      <c r="S21" s="209" t="s">
        <v>80</v>
      </c>
      <c r="T21" s="3"/>
      <c r="U21" s="4"/>
      <c r="V21" s="4"/>
      <c r="W21" s="4"/>
      <c r="X21" s="4"/>
      <c r="Y21" s="4"/>
      <c r="Z21" s="4"/>
      <c r="AA21" s="4"/>
    </row>
    <row r="22" spans="1:27" ht="18" customHeight="1" x14ac:dyDescent="0.25">
      <c r="A22" s="126" t="s">
        <v>42</v>
      </c>
      <c r="B22" s="80" t="s">
        <v>39</v>
      </c>
      <c r="C22" s="83">
        <v>22514</v>
      </c>
      <c r="D22" s="83">
        <v>58673</v>
      </c>
      <c r="E22" s="128">
        <v>45890</v>
      </c>
      <c r="F22" s="127"/>
      <c r="G22" s="119">
        <v>111106</v>
      </c>
      <c r="H22" s="69">
        <v>111106</v>
      </c>
      <c r="I22" s="120">
        <v>0</v>
      </c>
      <c r="J22" s="87">
        <f>I22*J5</f>
        <v>0</v>
      </c>
      <c r="K22" s="91">
        <v>8.7300000000000003E-2</v>
      </c>
      <c r="L22" s="87">
        <f>K22*L5</f>
        <v>5673.9762000000001</v>
      </c>
      <c r="M22" s="227"/>
      <c r="N22" s="167"/>
      <c r="O22" s="122"/>
      <c r="P22" s="228">
        <v>0</v>
      </c>
      <c r="Q22" s="87">
        <f>P22*Q5</f>
        <v>0</v>
      </c>
      <c r="R22" s="123"/>
      <c r="S22" s="229" t="s">
        <v>43</v>
      </c>
      <c r="T22" s="3"/>
      <c r="U22" s="4"/>
      <c r="V22" s="4"/>
      <c r="W22" s="4"/>
      <c r="X22" s="4"/>
      <c r="Y22" s="4"/>
      <c r="Z22" s="4"/>
      <c r="AA22" s="4"/>
    </row>
    <row r="23" spans="1:27" ht="18" customHeight="1" x14ac:dyDescent="0.25">
      <c r="A23" s="106" t="s">
        <v>44</v>
      </c>
      <c r="B23" s="181" t="s">
        <v>45</v>
      </c>
      <c r="C23" s="109">
        <v>44927</v>
      </c>
      <c r="D23" s="109">
        <v>46752</v>
      </c>
      <c r="E23" s="225"/>
      <c r="F23" s="108">
        <v>46023</v>
      </c>
      <c r="G23" s="184">
        <v>25000</v>
      </c>
      <c r="H23" s="226">
        <f>F23</f>
        <v>46023</v>
      </c>
      <c r="I23" s="205">
        <v>3.007E-2</v>
      </c>
      <c r="J23" s="188">
        <f>I23*J5</f>
        <v>488.63749999999999</v>
      </c>
      <c r="K23" s="206">
        <v>2.1399999999999999E-2</v>
      </c>
      <c r="L23" s="188">
        <f>K23*L5</f>
        <v>1390.8715999999999</v>
      </c>
      <c r="M23" s="232"/>
      <c r="N23" s="218"/>
      <c r="O23" s="219"/>
      <c r="P23" s="220">
        <v>2.1545000000000002E-2</v>
      </c>
      <c r="Q23" s="221">
        <f>P23*Q5</f>
        <v>508.07419000000004</v>
      </c>
      <c r="R23" s="222"/>
      <c r="S23" s="223"/>
      <c r="T23" s="3"/>
      <c r="U23" s="4"/>
      <c r="V23" s="4"/>
      <c r="W23" s="4"/>
      <c r="X23" s="4"/>
      <c r="Y23" s="4"/>
      <c r="Z23" s="4"/>
      <c r="AA23" s="4"/>
    </row>
    <row r="24" spans="1:27" ht="30.75" customHeight="1" x14ac:dyDescent="0.25">
      <c r="A24" s="275" t="s">
        <v>46</v>
      </c>
      <c r="B24" s="230" t="s">
        <v>59</v>
      </c>
      <c r="C24" s="105"/>
      <c r="D24" s="105"/>
      <c r="E24" s="212"/>
      <c r="F24" s="104"/>
      <c r="G24" s="213"/>
      <c r="H24" s="214" t="s">
        <v>78</v>
      </c>
      <c r="I24" s="120">
        <v>3.8670000000000003E-2</v>
      </c>
      <c r="J24" s="87">
        <f>I24*J5</f>
        <v>628.38750000000005</v>
      </c>
      <c r="K24" s="91">
        <v>2.75E-2</v>
      </c>
      <c r="L24" s="87">
        <f>K24*L5</f>
        <v>1787.335</v>
      </c>
      <c r="M24" s="231"/>
      <c r="N24" s="147">
        <f>I24+K24</f>
        <v>6.6170000000000007E-2</v>
      </c>
      <c r="O24" s="116">
        <f>-(J24+L24)</f>
        <v>-2415.7224999999999</v>
      </c>
      <c r="P24" s="202">
        <v>2.7706000000000001E-2</v>
      </c>
      <c r="Q24" s="115">
        <f>P24*Q5</f>
        <v>653.36289199999999</v>
      </c>
      <c r="R24" s="117">
        <f>-Q24</f>
        <v>-653.36289199999999</v>
      </c>
      <c r="S24" s="191" t="s">
        <v>57</v>
      </c>
      <c r="T24" s="3"/>
      <c r="U24" s="4"/>
      <c r="V24" s="4"/>
      <c r="W24" s="4"/>
      <c r="X24" s="4"/>
      <c r="Y24" s="4"/>
      <c r="Z24" s="4"/>
      <c r="AA24" s="4"/>
    </row>
    <row r="25" spans="1:27" ht="18" customHeight="1" x14ac:dyDescent="0.25">
      <c r="A25" s="171" t="s">
        <v>47</v>
      </c>
      <c r="B25" s="172" t="s">
        <v>60</v>
      </c>
      <c r="C25" s="173"/>
      <c r="D25" s="173"/>
      <c r="E25" s="174"/>
      <c r="F25" s="175"/>
      <c r="G25" s="176"/>
      <c r="H25" s="177">
        <v>1000</v>
      </c>
      <c r="I25" s="77">
        <v>0</v>
      </c>
      <c r="J25" s="88">
        <f>I25*J5</f>
        <v>0</v>
      </c>
      <c r="K25" s="92">
        <v>0</v>
      </c>
      <c r="L25" s="88">
        <v>0</v>
      </c>
      <c r="M25" s="198"/>
      <c r="N25" s="187"/>
      <c r="O25" s="196"/>
      <c r="P25" s="197">
        <v>2.495E-2</v>
      </c>
      <c r="Q25" s="188">
        <f>P25*Q5</f>
        <v>588.37090000000001</v>
      </c>
      <c r="R25" s="169">
        <f>-Q25</f>
        <v>-588.37090000000001</v>
      </c>
      <c r="S25" s="190"/>
      <c r="T25" s="3"/>
      <c r="U25" s="4"/>
      <c r="V25" s="4"/>
      <c r="W25" s="4"/>
      <c r="X25" s="4"/>
      <c r="Y25" s="4"/>
      <c r="Z25" s="4"/>
      <c r="AA25" s="4"/>
    </row>
    <row r="26" spans="1:27" ht="18" customHeight="1" x14ac:dyDescent="0.25">
      <c r="A26" s="106" t="s">
        <v>48</v>
      </c>
      <c r="B26" s="181" t="s">
        <v>60</v>
      </c>
      <c r="C26" s="107"/>
      <c r="D26" s="107"/>
      <c r="E26" s="182"/>
      <c r="F26" s="183"/>
      <c r="G26" s="184"/>
      <c r="H26" s="185">
        <v>2500</v>
      </c>
      <c r="I26" s="78"/>
      <c r="J26" s="89"/>
      <c r="K26" s="93"/>
      <c r="L26" s="89"/>
      <c r="M26" s="199"/>
      <c r="N26" s="166"/>
      <c r="O26" s="100"/>
      <c r="P26" s="159">
        <v>3.6624999999999998E-2</v>
      </c>
      <c r="Q26" s="158">
        <f>P26*Q5</f>
        <v>863.69074999999998</v>
      </c>
      <c r="R26" s="101">
        <f>-Q26</f>
        <v>-863.69074999999998</v>
      </c>
      <c r="S26" s="186"/>
      <c r="T26" s="3"/>
      <c r="U26" s="4"/>
      <c r="V26" s="4"/>
      <c r="W26" s="4"/>
      <c r="X26" s="4"/>
      <c r="Y26" s="4"/>
      <c r="Z26" s="4"/>
      <c r="AA26" s="4"/>
    </row>
    <row r="27" spans="1:27" ht="18" customHeight="1" x14ac:dyDescent="0.25">
      <c r="A27" s="178" t="s">
        <v>49</v>
      </c>
      <c r="B27" s="81" t="s">
        <v>60</v>
      </c>
      <c r="C27" s="160"/>
      <c r="D27" s="160"/>
      <c r="E27" s="179"/>
      <c r="F27" s="180"/>
      <c r="G27" s="99"/>
      <c r="H27" s="156">
        <v>2500</v>
      </c>
      <c r="I27" s="79"/>
      <c r="J27" s="90"/>
      <c r="K27" s="94"/>
      <c r="L27" s="90"/>
      <c r="M27" s="199"/>
      <c r="N27" s="166"/>
      <c r="O27" s="100"/>
      <c r="P27" s="159">
        <v>3.3646000000000002E-2</v>
      </c>
      <c r="Q27" s="158">
        <f>P27*Q5</f>
        <v>793.43997200000001</v>
      </c>
      <c r="R27" s="101">
        <f>-Q27</f>
        <v>-793.43997200000001</v>
      </c>
      <c r="S27" s="186"/>
      <c r="T27" s="3"/>
      <c r="U27" s="4"/>
      <c r="V27" s="4"/>
      <c r="W27" s="4"/>
      <c r="X27" s="4"/>
      <c r="Y27" s="4"/>
      <c r="Z27" s="4"/>
      <c r="AA27" s="4"/>
    </row>
    <row r="28" spans="1:27" ht="18" customHeight="1" x14ac:dyDescent="0.25">
      <c r="A28" s="126" t="s">
        <v>50</v>
      </c>
      <c r="B28" s="80" t="s">
        <v>51</v>
      </c>
      <c r="C28" s="83" t="s">
        <v>52</v>
      </c>
      <c r="D28" s="83"/>
      <c r="E28" s="85"/>
      <c r="F28" s="67"/>
      <c r="G28" s="71"/>
      <c r="H28" s="69">
        <v>0</v>
      </c>
      <c r="I28" s="75"/>
      <c r="J28" s="95"/>
      <c r="K28" s="91">
        <v>0.1956</v>
      </c>
      <c r="L28" s="87">
        <f>K28*L5</f>
        <v>12712.8264</v>
      </c>
      <c r="M28" s="150"/>
      <c r="N28" s="167"/>
      <c r="O28" s="122"/>
      <c r="P28" s="125">
        <v>6.0476000000000002E-2</v>
      </c>
      <c r="Q28" s="87">
        <f>P28*Q5</f>
        <v>1426.1450320000001</v>
      </c>
      <c r="R28" s="123"/>
      <c r="S28" s="192" t="s">
        <v>61</v>
      </c>
      <c r="T28" s="3"/>
      <c r="U28" s="4"/>
      <c r="V28" s="4"/>
      <c r="W28" s="4"/>
      <c r="X28" s="4"/>
      <c r="Y28" s="4"/>
      <c r="Z28" s="4"/>
      <c r="AA28" s="4"/>
    </row>
    <row r="29" spans="1:27" ht="18" customHeight="1" x14ac:dyDescent="0.3">
      <c r="A29" s="276" t="s">
        <v>54</v>
      </c>
      <c r="B29" s="81"/>
      <c r="C29" s="84"/>
      <c r="D29" s="84"/>
      <c r="E29" s="86"/>
      <c r="F29" s="68"/>
      <c r="G29" s="72">
        <f t="shared" ref="G29:L29" si="0">SUM(G6:G28)</f>
        <v>537906</v>
      </c>
      <c r="H29" s="70">
        <f t="shared" si="0"/>
        <v>537929</v>
      </c>
      <c r="I29" s="76">
        <f t="shared" si="0"/>
        <v>1</v>
      </c>
      <c r="J29" s="96">
        <f t="shared" si="0"/>
        <v>16250.000000000002</v>
      </c>
      <c r="K29" s="315">
        <f t="shared" si="0"/>
        <v>0.89369999999999994</v>
      </c>
      <c r="L29" s="316">
        <f t="shared" si="0"/>
        <v>58085.13779999999</v>
      </c>
      <c r="M29" s="200"/>
      <c r="N29" s="168">
        <f>SUM(N6:N28)</f>
        <v>0.65287000000000006</v>
      </c>
      <c r="O29" s="201">
        <f>SUM(O6:O28)</f>
        <v>-21557.039899999996</v>
      </c>
      <c r="P29" s="203">
        <f>SUM(P6:P28)</f>
        <v>1</v>
      </c>
      <c r="Q29" s="170"/>
      <c r="R29" s="194">
        <f>SUM(R6:R28)</f>
        <v>-8117.3252940000002</v>
      </c>
      <c r="S29" s="193"/>
      <c r="T29" s="3"/>
      <c r="U29" s="4"/>
      <c r="V29" s="4"/>
      <c r="W29" s="4"/>
      <c r="X29" s="4"/>
      <c r="Y29" s="4"/>
      <c r="Z29" s="4"/>
      <c r="AA29" s="4"/>
    </row>
    <row r="30" spans="1:27" ht="17.25" customHeight="1" thickBot="1" x14ac:dyDescent="0.25">
      <c r="A30" s="7"/>
      <c r="B30" s="8"/>
      <c r="C30" s="9"/>
      <c r="D30" s="10"/>
      <c r="E30" s="62"/>
      <c r="F30" s="9"/>
      <c r="G30" s="11"/>
      <c r="H30" s="11"/>
      <c r="I30" s="11"/>
      <c r="J30" s="12"/>
      <c r="K30" s="12"/>
      <c r="L30" s="12"/>
      <c r="M30" s="9"/>
      <c r="N30" s="9"/>
      <c r="O30" s="13"/>
      <c r="P30" s="13"/>
      <c r="Q30" s="13"/>
      <c r="R30" s="13"/>
      <c r="S30" s="13"/>
      <c r="T30" s="6"/>
      <c r="U30" s="4"/>
      <c r="V30" s="4"/>
      <c r="W30" s="4"/>
      <c r="X30" s="4"/>
      <c r="Y30" s="4"/>
      <c r="Z30" s="4"/>
      <c r="AA30" s="4"/>
    </row>
    <row r="31" spans="1:27" ht="17.25" customHeight="1" thickBot="1" x14ac:dyDescent="0.3">
      <c r="A31" s="14"/>
      <c r="B31" s="15"/>
      <c r="D31" s="16"/>
      <c r="E31" s="63" t="s">
        <v>55</v>
      </c>
      <c r="F31" s="74"/>
      <c r="G31" s="73">
        <f>G29+O29+R29</f>
        <v>508231.63480600005</v>
      </c>
      <c r="H31" s="5"/>
      <c r="I31" s="5"/>
      <c r="J31" s="4"/>
      <c r="K31" s="21"/>
      <c r="L31" s="21"/>
      <c r="M31" s="22"/>
      <c r="N31" s="22"/>
      <c r="O31" s="23"/>
      <c r="P31" s="23"/>
      <c r="Q31" s="23"/>
      <c r="T31" s="6"/>
      <c r="U31" s="4"/>
      <c r="V31" s="4"/>
      <c r="W31" s="4"/>
      <c r="X31" s="4"/>
      <c r="Y31" s="4"/>
      <c r="Z31" s="4"/>
      <c r="AA31" s="4"/>
    </row>
    <row r="32" spans="1:27" x14ac:dyDescent="0.2">
      <c r="A32" s="4"/>
      <c r="B32" s="4"/>
      <c r="C32" s="4"/>
      <c r="D32" s="4"/>
      <c r="E32" s="64"/>
      <c r="F32" s="4"/>
      <c r="G32" s="4"/>
      <c r="H32" s="4"/>
      <c r="I32" s="4"/>
      <c r="J32" s="4"/>
      <c r="K32" s="24"/>
      <c r="L32" s="24"/>
      <c r="M32" s="24"/>
      <c r="N32" s="24"/>
      <c r="O32" s="23"/>
      <c r="P32" s="23"/>
      <c r="Q32" s="23"/>
      <c r="U32" s="4"/>
      <c r="V32" s="4"/>
      <c r="W32" s="4"/>
      <c r="X32" s="4"/>
      <c r="Y32" s="4"/>
      <c r="Z32" s="4"/>
      <c r="AA32" s="4"/>
    </row>
    <row r="33" spans="1:10" x14ac:dyDescent="0.2">
      <c r="E33" s="65"/>
    </row>
    <row r="34" spans="1:10" ht="13" x14ac:dyDescent="0.2">
      <c r="A34" s="283"/>
      <c r="B34" s="284" t="s">
        <v>69</v>
      </c>
      <c r="C34" s="286"/>
      <c r="D34" s="286" t="s">
        <v>82</v>
      </c>
      <c r="E34" s="286" t="s">
        <v>73</v>
      </c>
      <c r="F34" s="285" t="s">
        <v>74</v>
      </c>
      <c r="G34" s="287" t="s">
        <v>75</v>
      </c>
    </row>
    <row r="35" spans="1:10" ht="13" x14ac:dyDescent="0.2">
      <c r="A35" s="296" t="s">
        <v>83</v>
      </c>
      <c r="B35" s="297" t="s">
        <v>84</v>
      </c>
      <c r="C35" s="298" t="s">
        <v>98</v>
      </c>
      <c r="D35" s="299" t="s">
        <v>85</v>
      </c>
      <c r="E35" s="300">
        <v>12000</v>
      </c>
      <c r="F35" s="301">
        <v>175000</v>
      </c>
      <c r="G35" s="300">
        <v>50000</v>
      </c>
      <c r="J35" s="20"/>
    </row>
    <row r="36" spans="1:10" ht="38" x14ac:dyDescent="0.3">
      <c r="A36" s="307" t="s">
        <v>86</v>
      </c>
      <c r="B36" s="54" t="s">
        <v>59</v>
      </c>
      <c r="C36" s="308" t="s">
        <v>71</v>
      </c>
      <c r="D36" s="309" t="s">
        <v>87</v>
      </c>
      <c r="E36" s="310">
        <v>9600</v>
      </c>
      <c r="F36" s="310">
        <v>140000</v>
      </c>
      <c r="G36" s="310">
        <v>50000</v>
      </c>
      <c r="J36" s="24"/>
    </row>
    <row r="37" spans="1:10" ht="38" x14ac:dyDescent="0.3">
      <c r="A37" s="302" t="s">
        <v>88</v>
      </c>
      <c r="B37" s="303" t="s">
        <v>59</v>
      </c>
      <c r="C37" s="304" t="s">
        <v>71</v>
      </c>
      <c r="D37" s="305" t="s">
        <v>89</v>
      </c>
      <c r="E37" s="306">
        <v>10000</v>
      </c>
      <c r="F37" s="306">
        <v>140000</v>
      </c>
      <c r="G37" s="306">
        <v>50000</v>
      </c>
      <c r="J37" s="24"/>
    </row>
    <row r="38" spans="1:10" ht="38" x14ac:dyDescent="0.3">
      <c r="A38" s="311" t="s">
        <v>90</v>
      </c>
      <c r="B38" s="312" t="s">
        <v>59</v>
      </c>
      <c r="C38" s="191" t="s">
        <v>71</v>
      </c>
      <c r="D38" s="313" t="s">
        <v>89</v>
      </c>
      <c r="E38" s="314">
        <v>8500</v>
      </c>
      <c r="F38" s="314">
        <v>125000</v>
      </c>
      <c r="G38" s="314">
        <v>50000</v>
      </c>
      <c r="J38" s="24"/>
    </row>
    <row r="39" spans="1:10" ht="38" x14ac:dyDescent="0.3">
      <c r="A39" s="282" t="s">
        <v>91</v>
      </c>
      <c r="B39" s="106" t="s">
        <v>59</v>
      </c>
      <c r="C39" s="190" t="s">
        <v>71</v>
      </c>
      <c r="D39" s="290" t="s">
        <v>92</v>
      </c>
      <c r="E39" s="288">
        <v>9600</v>
      </c>
      <c r="F39" s="288">
        <v>125000</v>
      </c>
      <c r="G39" s="288">
        <v>50000</v>
      </c>
      <c r="I39" s="29"/>
      <c r="J39" s="24"/>
    </row>
    <row r="40" spans="1:10" ht="38" x14ac:dyDescent="0.3">
      <c r="A40" s="291" t="s">
        <v>93</v>
      </c>
      <c r="B40" s="274" t="s">
        <v>72</v>
      </c>
      <c r="C40" s="268" t="s">
        <v>71</v>
      </c>
      <c r="D40" s="292" t="s">
        <v>92</v>
      </c>
      <c r="E40" s="293">
        <v>9600</v>
      </c>
      <c r="F40" s="293">
        <v>140000</v>
      </c>
      <c r="G40" s="293">
        <v>50000</v>
      </c>
      <c r="J40" s="24"/>
    </row>
    <row r="41" spans="1:10" ht="13" x14ac:dyDescent="0.25">
      <c r="A41" s="294" t="s">
        <v>41</v>
      </c>
      <c r="B41" s="106" t="s">
        <v>59</v>
      </c>
      <c r="C41" s="295" t="s">
        <v>70</v>
      </c>
      <c r="D41" s="290"/>
      <c r="E41" s="288" t="s">
        <v>94</v>
      </c>
      <c r="F41" s="288"/>
      <c r="G41" s="288"/>
    </row>
    <row r="42" spans="1:10" ht="38" x14ac:dyDescent="0.3">
      <c r="A42" s="291" t="s">
        <v>95</v>
      </c>
      <c r="B42" s="274" t="s">
        <v>59</v>
      </c>
      <c r="C42" s="268" t="s">
        <v>71</v>
      </c>
      <c r="D42" s="292" t="s">
        <v>89</v>
      </c>
      <c r="E42" s="293">
        <v>8500</v>
      </c>
      <c r="F42" s="293">
        <v>125000</v>
      </c>
      <c r="G42" s="293">
        <v>50000</v>
      </c>
    </row>
    <row r="43" spans="1:10" ht="38" x14ac:dyDescent="0.3">
      <c r="A43" s="282" t="s">
        <v>96</v>
      </c>
      <c r="B43" s="106" t="s">
        <v>59</v>
      </c>
      <c r="C43" s="190" t="s">
        <v>71</v>
      </c>
      <c r="D43" s="290" t="s">
        <v>89</v>
      </c>
      <c r="E43" s="288">
        <v>8500</v>
      </c>
      <c r="F43" s="288">
        <v>125000</v>
      </c>
      <c r="G43" s="288">
        <v>50000</v>
      </c>
    </row>
    <row r="44" spans="1:10" ht="13" x14ac:dyDescent="0.2">
      <c r="A44" s="278"/>
      <c r="B44" s="279"/>
      <c r="C44" s="280"/>
      <c r="D44" s="289" t="s">
        <v>54</v>
      </c>
      <c r="E44" s="281">
        <f>SUM(E35:E43)</f>
        <v>76300</v>
      </c>
      <c r="F44" s="281">
        <f>SUM(F35:F43)</f>
        <v>1095000</v>
      </c>
      <c r="G44" s="281">
        <f>SUM(G35:G43)</f>
        <v>400000</v>
      </c>
    </row>
  </sheetData>
  <mergeCells count="13">
    <mergeCell ref="L25:L27"/>
    <mergeCell ref="A3:B3"/>
    <mergeCell ref="K10:K11"/>
    <mergeCell ref="I25:I27"/>
    <mergeCell ref="J25:J27"/>
    <mergeCell ref="K25:K27"/>
    <mergeCell ref="B18:B19"/>
    <mergeCell ref="C18:C19"/>
    <mergeCell ref="D18:D19"/>
    <mergeCell ref="E18:E19"/>
    <mergeCell ref="F18:F19"/>
    <mergeCell ref="B14:B15"/>
    <mergeCell ref="A2:S2"/>
  </mergeCells>
  <printOptions gridLines="1"/>
  <pageMargins left="0.25" right="0.25" top="0.75" bottom="0.75" header="0.3" footer="0.3"/>
  <pageSetup paperSize="9" scale="4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 Arcade</vt:lpstr>
      <vt:lpstr>'The Arcade'!Print_Area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giless</dc:creator>
  <cp:lastModifiedBy>Louanne Malan (SV)</cp:lastModifiedBy>
  <cp:lastPrinted>2023-11-20T12:58:24Z</cp:lastPrinted>
  <dcterms:created xsi:type="dcterms:W3CDTF">2008-01-24T16:16:00Z</dcterms:created>
  <dcterms:modified xsi:type="dcterms:W3CDTF">2023-11-20T13:00:56Z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